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Results" sheetId="1" r:id="rId1"/>
    <sheet name="Club Trophy" sheetId="2" r:id="rId2"/>
  </sheets>
  <definedNames>
    <definedName name="_xlnm.Print_Area" localSheetId="0">'Results'!$A$1:$T$45</definedName>
  </definedNames>
  <calcPr fullCalcOnLoad="1"/>
</workbook>
</file>

<file path=xl/sharedStrings.xml><?xml version="1.0" encoding="utf-8"?>
<sst xmlns="http://schemas.openxmlformats.org/spreadsheetml/2006/main" count="120" uniqueCount="66">
  <si>
    <t>Race Results</t>
  </si>
  <si>
    <t>Brimbank CC Relays</t>
  </si>
  <si>
    <t>Albert Park Road 15K</t>
  </si>
  <si>
    <t>Bundoora CC 12K</t>
  </si>
  <si>
    <t>Burnley    1/2 Mara</t>
  </si>
  <si>
    <t>No. Races out of 9</t>
  </si>
  <si>
    <t>Time</t>
  </si>
  <si>
    <t>Place</t>
  </si>
  <si>
    <t>Distance</t>
  </si>
  <si>
    <t>Men</t>
  </si>
  <si>
    <t>James Atkinson</t>
  </si>
  <si>
    <t>John Hand</t>
  </si>
  <si>
    <t>John Nolan</t>
  </si>
  <si>
    <t>Michael Harvey</t>
  </si>
  <si>
    <t>Peter Hannaford</t>
  </si>
  <si>
    <t>No. Waverley Runners</t>
  </si>
  <si>
    <t>Total Field</t>
  </si>
  <si>
    <t>Women</t>
  </si>
  <si>
    <t>Caitlin Harrison</t>
  </si>
  <si>
    <t>Lowest</t>
  </si>
  <si>
    <t>TEAM RESULTS</t>
  </si>
  <si>
    <t>Points</t>
  </si>
  <si>
    <t>Division 2</t>
  </si>
  <si>
    <t>Total</t>
  </si>
  <si>
    <t>Best 8 of 9</t>
  </si>
  <si>
    <t>The Club Trophy Formula</t>
  </si>
  <si>
    <t>Points are awarded each race for the percentage of the field that was not ahead of you.</t>
  </si>
  <si>
    <t>The actuarial formula is:</t>
  </si>
  <si>
    <t>100 x ( T - P + 1 ) / T</t>
  </si>
  <si>
    <t>where T is the total field, and P is your place</t>
  </si>
  <si>
    <t>For example in a field of 100 runners:</t>
  </si>
  <si>
    <t>if you came 1st you would score 100 points</t>
  </si>
  <si>
    <t>if you came 100th you would score 1 point</t>
  </si>
  <si>
    <t>if you came 27th you would score 74 points</t>
  </si>
  <si>
    <t xml:space="preserve">The formula provides a pretty fair comparative score for athletes of both sexes and in various age groups. </t>
  </si>
  <si>
    <t>The Coliban relay is allocated the average of your best 3 other races.</t>
  </si>
  <si>
    <t>You are allowed to drop your worst race, ie. the best 8 out of 9 count towards this prestigious award.</t>
  </si>
  <si>
    <t>Division 7</t>
  </si>
  <si>
    <t>Result Dropped</t>
  </si>
  <si>
    <t>Bendigo Coliban Relay</t>
  </si>
  <si>
    <t>2002 WAVERLEY WINTER TROPHY</t>
  </si>
  <si>
    <t>Warren Holst</t>
  </si>
  <si>
    <t>Athletics Waverley - 2003 Winter Season Results</t>
  </si>
  <si>
    <t>Chris Knott</t>
  </si>
  <si>
    <t>Werribee CC Relays</t>
  </si>
  <si>
    <t>3.5.03</t>
  </si>
  <si>
    <t>Geelong CC 8K</t>
  </si>
  <si>
    <t>Sandown Road 10K</t>
  </si>
  <si>
    <t>10.5.03</t>
  </si>
  <si>
    <t>24.5.03</t>
  </si>
  <si>
    <t>22.6.03</t>
  </si>
  <si>
    <t>Sandown Road Relays</t>
  </si>
  <si>
    <t>12.7.03</t>
  </si>
  <si>
    <t>26.7.03</t>
  </si>
  <si>
    <t>2.8.03</t>
  </si>
  <si>
    <t>Coburg CC 16K</t>
  </si>
  <si>
    <t>30.8.03</t>
  </si>
  <si>
    <t>14.9.03</t>
  </si>
  <si>
    <t>Athletics Waverley - 2003 Cross Country Points</t>
  </si>
  <si>
    <t>If you win you will score 100. If you run midfield you will score 50. If you finish last you will score close to zero.</t>
  </si>
  <si>
    <t xml:space="preserve">Season </t>
  </si>
  <si>
    <t>Mal Grimmett</t>
  </si>
  <si>
    <t>Clyde Riddoch</t>
  </si>
  <si>
    <t>U14 Men</t>
  </si>
  <si>
    <t>David Ward</t>
  </si>
  <si>
    <t>Bundoora CC 4K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</si>
</sst>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0;;"/>
    <numFmt numFmtId="174" formatCode="0.0&quot;K&quot;"/>
    <numFmt numFmtId="175" formatCode="mmmmm\-yy"/>
    <numFmt numFmtId="176" formatCode="yy"/>
    <numFmt numFmtId="177" formatCode="00"/>
    <numFmt numFmtId="178" formatCode="\+0.0%"/>
    <numFmt numFmtId="179" formatCode="\+0.0%;\-0.0%"/>
    <numFmt numFmtId="180" formatCode="0.0"/>
    <numFmt numFmtId="181" formatCode="0.000"/>
    <numFmt numFmtId="18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/>
    </xf>
    <xf numFmtId="2" fontId="9" fillId="0" borderId="11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4" fontId="0" fillId="0" borderId="14" xfId="0" applyNumberFormat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73" fontId="0" fillId="0" borderId="11" xfId="0" applyNumberFormat="1" applyBorder="1" applyAlignment="1">
      <alignment horizontal="right"/>
    </xf>
    <xf numFmtId="173" fontId="0" fillId="0" borderId="12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0" fillId="0" borderId="18" xfId="0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8" fillId="0" borderId="13" xfId="0" applyFont="1" applyBorder="1" applyAlignment="1">
      <alignment/>
    </xf>
    <xf numFmtId="0" fontId="11" fillId="0" borderId="14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" fillId="0" borderId="14" xfId="0" applyFont="1" applyBorder="1" applyAlignment="1">
      <alignment horizontal="center"/>
    </xf>
    <xf numFmtId="1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21" xfId="0" applyBorder="1" applyAlignment="1">
      <alignment horizontal="left"/>
    </xf>
    <xf numFmtId="0" fontId="6" fillId="0" borderId="12" xfId="0" applyFont="1" applyBorder="1" applyAlignment="1">
      <alignment horizontal="center" wrapText="1"/>
    </xf>
    <xf numFmtId="2" fontId="0" fillId="0" borderId="21" xfId="0" applyNumberFormat="1" applyBorder="1" applyAlignment="1">
      <alignment horizontal="right" vertical="center" wrapText="1"/>
    </xf>
    <xf numFmtId="0" fontId="0" fillId="0" borderId="12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/>
    </xf>
    <xf numFmtId="2" fontId="0" fillId="0" borderId="11" xfId="0" applyNumberFormat="1" applyBorder="1" applyAlignment="1">
      <alignment/>
    </xf>
    <xf numFmtId="0" fontId="11" fillId="0" borderId="12" xfId="0" applyFont="1" applyFill="1" applyBorder="1" applyAlignment="1">
      <alignment horizontal="centerContinuous"/>
    </xf>
    <xf numFmtId="0" fontId="11" fillId="0" borderId="10" xfId="0" applyFont="1" applyFill="1" applyBorder="1" applyAlignment="1">
      <alignment horizontal="centerContinuous"/>
    </xf>
    <xf numFmtId="172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7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5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wrapText="1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174" fontId="0" fillId="0" borderId="26" xfId="0" applyNumberFormat="1" applyBorder="1" applyAlignment="1">
      <alignment horizontal="right"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174" fontId="0" fillId="0" borderId="29" xfId="0" applyNumberFormat="1" applyBorder="1" applyAlignment="1">
      <alignment horizontal="right"/>
    </xf>
    <xf numFmtId="1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174" fontId="0" fillId="0" borderId="32" xfId="0" applyNumberFormat="1" applyBorder="1" applyAlignment="1">
      <alignment horizontal="right"/>
    </xf>
    <xf numFmtId="1" fontId="0" fillId="0" borderId="32" xfId="0" applyNumberFormat="1" applyBorder="1" applyAlignment="1">
      <alignment horizontal="center"/>
    </xf>
    <xf numFmtId="0" fontId="0" fillId="0" borderId="24" xfId="0" applyFont="1" applyBorder="1" applyAlignment="1">
      <alignment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30" xfId="0" applyFont="1" applyBorder="1" applyAlignment="1">
      <alignment/>
    </xf>
    <xf numFmtId="1" fontId="0" fillId="0" borderId="31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"/>
  <sheetViews>
    <sheetView tabSelected="1" view="pageBreakPreview" zoomScale="60" zoomScaleNormal="60" zoomScalePageLayoutView="0" workbookViewId="0" topLeftCell="A1">
      <pane xSplit="1" topLeftCell="B1" activePane="topRight" state="frozen"/>
      <selection pane="topLeft" activeCell="H28" sqref="H28"/>
      <selection pane="topRight" activeCell="A39" sqref="A39:T40"/>
    </sheetView>
  </sheetViews>
  <sheetFormatPr defaultColWidth="9.140625" defaultRowHeight="12.75"/>
  <cols>
    <col min="1" max="1" width="20.00390625" style="0" customWidth="1"/>
    <col min="2" max="2" width="11.00390625" style="2" customWidth="1"/>
    <col min="3" max="3" width="9.8515625" style="3" customWidth="1"/>
    <col min="4" max="4" width="11.00390625" style="4" customWidth="1"/>
    <col min="5" max="5" width="9.140625" style="5" customWidth="1"/>
    <col min="6" max="6" width="9.8515625" style="4" customWidth="1"/>
    <col min="7" max="7" width="9.140625" style="5" customWidth="1"/>
    <col min="8" max="8" width="11.00390625" style="4" customWidth="1"/>
    <col min="9" max="9" width="9.140625" style="5" customWidth="1"/>
    <col min="10" max="10" width="10.421875" style="4" customWidth="1"/>
    <col min="11" max="11" width="9.140625" style="5" customWidth="1"/>
    <col min="12" max="12" width="11.57421875" style="5" customWidth="1"/>
    <col min="13" max="13" width="10.140625" style="5" customWidth="1"/>
    <col min="14" max="14" width="10.7109375" style="2" customWidth="1"/>
    <col min="15" max="15" width="9.140625" style="5" customWidth="1"/>
    <col min="16" max="16" width="9.8515625" style="4" customWidth="1"/>
    <col min="17" max="17" width="9.140625" style="5" customWidth="1"/>
    <col min="18" max="18" width="9.140625" style="4" customWidth="1"/>
    <col min="19" max="19" width="9.140625" style="5" customWidth="1"/>
    <col min="20" max="20" width="12.57421875" style="6" customWidth="1"/>
    <col min="21" max="27" width="9.140625" style="6" customWidth="1"/>
    <col min="28" max="28" width="10.28125" style="0" customWidth="1"/>
    <col min="30" max="30" width="9.57421875" style="0" customWidth="1"/>
    <col min="31" max="31" width="10.28125" style="0" customWidth="1"/>
    <col min="32" max="32" width="10.00390625" style="0" customWidth="1"/>
    <col min="35" max="35" width="11.28125" style="0" customWidth="1"/>
  </cols>
  <sheetData>
    <row r="1" ht="30">
      <c r="A1" s="1" t="s">
        <v>42</v>
      </c>
    </row>
    <row r="2" ht="37.5">
      <c r="A2" s="7"/>
    </row>
    <row r="3" spans="1:18" ht="21" customHeight="1">
      <c r="A3" t="s">
        <v>0</v>
      </c>
      <c r="F3" s="5"/>
      <c r="H3" s="5"/>
      <c r="J3" s="5"/>
      <c r="N3" s="5"/>
      <c r="P3" s="5"/>
      <c r="R3" s="5"/>
    </row>
    <row r="4" spans="1:37" s="16" customFormat="1" ht="39.75" customHeight="1">
      <c r="A4" s="8"/>
      <c r="B4" s="9" t="s">
        <v>44</v>
      </c>
      <c r="C4" s="10"/>
      <c r="D4" s="9" t="s">
        <v>46</v>
      </c>
      <c r="E4" s="10"/>
      <c r="F4" s="9" t="s">
        <v>47</v>
      </c>
      <c r="G4" s="10"/>
      <c r="H4" s="9" t="s">
        <v>2</v>
      </c>
      <c r="I4" s="11"/>
      <c r="J4" s="9" t="s">
        <v>51</v>
      </c>
      <c r="K4" s="10"/>
      <c r="L4" s="9" t="s">
        <v>3</v>
      </c>
      <c r="M4" s="11"/>
      <c r="N4" s="9" t="s">
        <v>39</v>
      </c>
      <c r="O4" s="11"/>
      <c r="P4" s="92" t="s">
        <v>55</v>
      </c>
      <c r="Q4" s="11"/>
      <c r="R4" s="13" t="s">
        <v>4</v>
      </c>
      <c r="S4" s="10"/>
      <c r="T4" s="14" t="s">
        <v>5</v>
      </c>
      <c r="U4" s="15"/>
      <c r="V4" s="15"/>
      <c r="W4" s="15"/>
      <c r="X4" s="15"/>
      <c r="Y4" s="15"/>
      <c r="Z4" s="15"/>
      <c r="AA4" s="15"/>
      <c r="AB4"/>
      <c r="AC4"/>
      <c r="AD4"/>
      <c r="AE4"/>
      <c r="AF4"/>
      <c r="AG4"/>
      <c r="AH4"/>
      <c r="AI4"/>
      <c r="AK4"/>
    </row>
    <row r="5" spans="1:37" s="3" customFormat="1" ht="12.75">
      <c r="A5" s="17"/>
      <c r="B5" s="4" t="s">
        <v>45</v>
      </c>
      <c r="C5" s="18"/>
      <c r="D5" s="4" t="s">
        <v>48</v>
      </c>
      <c r="E5" s="18"/>
      <c r="F5" s="4" t="s">
        <v>49</v>
      </c>
      <c r="G5" s="18"/>
      <c r="H5" s="4" t="s">
        <v>50</v>
      </c>
      <c r="I5" s="18"/>
      <c r="J5" s="4" t="s">
        <v>52</v>
      </c>
      <c r="K5" s="18"/>
      <c r="L5" s="4" t="s">
        <v>53</v>
      </c>
      <c r="M5" s="18"/>
      <c r="N5" s="4" t="s">
        <v>54</v>
      </c>
      <c r="O5" s="18"/>
      <c r="P5" s="4" t="s">
        <v>56</v>
      </c>
      <c r="Q5" s="18"/>
      <c r="R5" s="4" t="s">
        <v>57</v>
      </c>
      <c r="S5" s="18"/>
      <c r="T5" s="19"/>
      <c r="U5" s="5"/>
      <c r="V5" s="5"/>
      <c r="W5" s="5"/>
      <c r="X5" s="5"/>
      <c r="Y5" s="5"/>
      <c r="Z5" s="5"/>
      <c r="AA5" s="5"/>
      <c r="AB5"/>
      <c r="AC5"/>
      <c r="AD5"/>
      <c r="AE5"/>
      <c r="AF5"/>
      <c r="AG5"/>
      <c r="AH5"/>
      <c r="AI5"/>
      <c r="AK5"/>
    </row>
    <row r="6" spans="1:37" s="3" customFormat="1" ht="12.75">
      <c r="A6" s="20"/>
      <c r="B6" s="21" t="s">
        <v>6</v>
      </c>
      <c r="C6" s="22" t="s">
        <v>7</v>
      </c>
      <c r="D6" s="21" t="s">
        <v>6</v>
      </c>
      <c r="E6" s="22" t="s">
        <v>7</v>
      </c>
      <c r="F6" s="21" t="s">
        <v>6</v>
      </c>
      <c r="G6" s="22" t="s">
        <v>7</v>
      </c>
      <c r="H6" s="21" t="s">
        <v>6</v>
      </c>
      <c r="I6" s="22" t="s">
        <v>7</v>
      </c>
      <c r="J6" s="21" t="s">
        <v>6</v>
      </c>
      <c r="K6" s="22" t="s">
        <v>7</v>
      </c>
      <c r="L6" s="21" t="s">
        <v>6</v>
      </c>
      <c r="M6" s="22" t="s">
        <v>7</v>
      </c>
      <c r="N6" s="21" t="s">
        <v>6</v>
      </c>
      <c r="O6" s="22" t="s">
        <v>8</v>
      </c>
      <c r="P6" s="21" t="s">
        <v>6</v>
      </c>
      <c r="Q6" s="22" t="s">
        <v>7</v>
      </c>
      <c r="R6" s="21" t="s">
        <v>6</v>
      </c>
      <c r="S6" s="22" t="s">
        <v>7</v>
      </c>
      <c r="T6" s="23"/>
      <c r="U6" s="5"/>
      <c r="V6" s="5"/>
      <c r="W6" s="5"/>
      <c r="X6" s="5"/>
      <c r="Y6" s="5"/>
      <c r="Z6" s="5"/>
      <c r="AA6" s="5"/>
      <c r="AB6"/>
      <c r="AC6"/>
      <c r="AD6"/>
      <c r="AE6"/>
      <c r="AF6"/>
      <c r="AG6"/>
      <c r="AH6"/>
      <c r="AI6"/>
      <c r="AK6"/>
    </row>
    <row r="7" spans="1:20" ht="12.75">
      <c r="A7" s="24" t="s">
        <v>9</v>
      </c>
      <c r="B7" s="21"/>
      <c r="C7" s="22"/>
      <c r="D7" s="21"/>
      <c r="E7" s="22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5"/>
      <c r="S7" s="26"/>
      <c r="T7" s="23"/>
    </row>
    <row r="8" spans="1:20" ht="12.75">
      <c r="A8" s="94" t="s">
        <v>10</v>
      </c>
      <c r="B8" s="95">
        <v>21.28</v>
      </c>
      <c r="C8" s="96">
        <v>33</v>
      </c>
      <c r="D8" s="95">
        <v>26.44</v>
      </c>
      <c r="E8" s="96">
        <v>42</v>
      </c>
      <c r="F8" s="95">
        <v>32.42</v>
      </c>
      <c r="G8" s="96">
        <v>49</v>
      </c>
      <c r="H8" s="95">
        <v>49.38</v>
      </c>
      <c r="I8" s="96">
        <v>28</v>
      </c>
      <c r="J8" s="95">
        <v>19.2</v>
      </c>
      <c r="K8" s="96">
        <v>28</v>
      </c>
      <c r="L8" s="95">
        <v>40.06</v>
      </c>
      <c r="M8" s="96">
        <v>32</v>
      </c>
      <c r="N8" s="95"/>
      <c r="O8" s="97"/>
      <c r="P8" s="95">
        <v>54.53</v>
      </c>
      <c r="Q8" s="96">
        <v>11</v>
      </c>
      <c r="R8" s="95">
        <v>71.54</v>
      </c>
      <c r="S8" s="96">
        <v>7</v>
      </c>
      <c r="T8" s="98">
        <f aca="true" t="shared" si="0" ref="T8:T17">COUNT(B8:S8)/2</f>
        <v>8</v>
      </c>
    </row>
    <row r="9" spans="1:20" ht="12.75">
      <c r="A9" s="99" t="s">
        <v>41</v>
      </c>
      <c r="B9" s="100">
        <v>23.35</v>
      </c>
      <c r="C9" s="101">
        <v>108</v>
      </c>
      <c r="D9" s="100">
        <v>29.25</v>
      </c>
      <c r="E9" s="101">
        <v>124</v>
      </c>
      <c r="F9" s="100">
        <v>34.44</v>
      </c>
      <c r="G9" s="101">
        <v>95</v>
      </c>
      <c r="H9" s="100">
        <v>52.29</v>
      </c>
      <c r="I9" s="101">
        <v>45</v>
      </c>
      <c r="J9" s="100"/>
      <c r="K9" s="101"/>
      <c r="L9" s="100"/>
      <c r="M9" s="101"/>
      <c r="N9" s="100"/>
      <c r="O9" s="102"/>
      <c r="P9" s="100"/>
      <c r="Q9" s="101"/>
      <c r="R9" s="100">
        <v>78.23</v>
      </c>
      <c r="S9" s="101">
        <v>52</v>
      </c>
      <c r="T9" s="103">
        <f t="shared" si="0"/>
        <v>5</v>
      </c>
    </row>
    <row r="10" spans="1:20" ht="12.75">
      <c r="A10" s="99" t="s">
        <v>12</v>
      </c>
      <c r="B10" s="100">
        <v>26.57</v>
      </c>
      <c r="C10" s="101">
        <v>253</v>
      </c>
      <c r="D10" s="100"/>
      <c r="E10" s="101"/>
      <c r="F10" s="100">
        <v>39.36</v>
      </c>
      <c r="G10" s="101">
        <v>235</v>
      </c>
      <c r="H10" s="100">
        <v>63.53</v>
      </c>
      <c r="I10" s="101">
        <v>216</v>
      </c>
      <c r="J10" s="100">
        <v>24.43</v>
      </c>
      <c r="K10" s="101">
        <v>285</v>
      </c>
      <c r="L10" s="100">
        <v>53.04</v>
      </c>
      <c r="M10" s="101">
        <v>230</v>
      </c>
      <c r="N10" s="100"/>
      <c r="O10" s="102"/>
      <c r="P10" s="100"/>
      <c r="Q10" s="101"/>
      <c r="R10" s="100"/>
      <c r="S10" s="101"/>
      <c r="T10" s="103">
        <f>COUNT(B10:S10)/2</f>
        <v>5</v>
      </c>
    </row>
    <row r="11" spans="1:20" ht="12.75">
      <c r="A11" s="99" t="s">
        <v>13</v>
      </c>
      <c r="B11" s="100">
        <v>32.38</v>
      </c>
      <c r="C11" s="101">
        <v>331</v>
      </c>
      <c r="D11" s="100">
        <v>29.39</v>
      </c>
      <c r="E11" s="101">
        <v>132</v>
      </c>
      <c r="F11" s="100">
        <v>35.34</v>
      </c>
      <c r="G11" s="101">
        <v>120</v>
      </c>
      <c r="H11" s="100">
        <v>54.34</v>
      </c>
      <c r="I11" s="101">
        <v>89</v>
      </c>
      <c r="J11" s="100">
        <v>22.49</v>
      </c>
      <c r="K11" s="101">
        <v>209</v>
      </c>
      <c r="L11" s="100">
        <v>46.21</v>
      </c>
      <c r="M11" s="101">
        <v>143</v>
      </c>
      <c r="N11" s="100"/>
      <c r="O11" s="102"/>
      <c r="P11" s="100">
        <v>63.41</v>
      </c>
      <c r="Q11" s="101">
        <v>76</v>
      </c>
      <c r="R11" s="100">
        <v>79.58</v>
      </c>
      <c r="S11" s="101">
        <v>74</v>
      </c>
      <c r="T11" s="103">
        <f>COUNT(B11:S11)/2</f>
        <v>8</v>
      </c>
    </row>
    <row r="12" spans="1:20" ht="12.75">
      <c r="A12" s="99" t="s">
        <v>14</v>
      </c>
      <c r="B12" s="100"/>
      <c r="C12" s="101"/>
      <c r="D12" s="100">
        <v>34.32</v>
      </c>
      <c r="E12" s="101">
        <v>258</v>
      </c>
      <c r="F12" s="100"/>
      <c r="G12" s="101"/>
      <c r="H12" s="100">
        <v>63.54</v>
      </c>
      <c r="I12" s="101">
        <v>218</v>
      </c>
      <c r="J12" s="100"/>
      <c r="K12" s="101"/>
      <c r="L12" s="100"/>
      <c r="M12" s="101"/>
      <c r="N12" s="100"/>
      <c r="O12" s="102"/>
      <c r="P12" s="100">
        <v>70.54</v>
      </c>
      <c r="Q12" s="101">
        <v>131</v>
      </c>
      <c r="R12" s="100">
        <v>88.05</v>
      </c>
      <c r="S12" s="101">
        <v>147</v>
      </c>
      <c r="T12" s="103">
        <f>COUNT(B12:S12)/2</f>
        <v>4</v>
      </c>
    </row>
    <row r="13" spans="1:20" ht="12.75">
      <c r="A13" s="99" t="s">
        <v>43</v>
      </c>
      <c r="B13" s="100"/>
      <c r="C13" s="101"/>
      <c r="D13" s="100"/>
      <c r="E13" s="101"/>
      <c r="F13" s="100">
        <v>36.42</v>
      </c>
      <c r="G13" s="101">
        <v>155</v>
      </c>
      <c r="H13" s="100"/>
      <c r="I13" s="101"/>
      <c r="J13" s="100">
        <v>22.26</v>
      </c>
      <c r="K13" s="101">
        <v>185</v>
      </c>
      <c r="L13" s="100"/>
      <c r="M13" s="101"/>
      <c r="N13" s="100"/>
      <c r="O13" s="102"/>
      <c r="P13" s="100"/>
      <c r="Q13" s="101"/>
      <c r="R13" s="100"/>
      <c r="S13" s="101"/>
      <c r="T13" s="103">
        <f t="shared" si="0"/>
        <v>2</v>
      </c>
    </row>
    <row r="14" spans="1:20" ht="12.75">
      <c r="A14" s="99" t="s">
        <v>61</v>
      </c>
      <c r="B14" s="100"/>
      <c r="C14" s="101"/>
      <c r="D14" s="100"/>
      <c r="E14" s="101"/>
      <c r="F14" s="100">
        <v>34.21</v>
      </c>
      <c r="G14" s="101">
        <v>84</v>
      </c>
      <c r="H14" s="100">
        <v>53.45</v>
      </c>
      <c r="I14" s="101">
        <v>68</v>
      </c>
      <c r="J14" s="100"/>
      <c r="K14" s="101"/>
      <c r="L14" s="100"/>
      <c r="M14" s="101"/>
      <c r="N14" s="100"/>
      <c r="O14" s="102"/>
      <c r="P14" s="100"/>
      <c r="Q14" s="101"/>
      <c r="R14" s="100"/>
      <c r="S14" s="101"/>
      <c r="T14" s="103">
        <f>COUNT(B14:S14)/2</f>
        <v>2</v>
      </c>
    </row>
    <row r="15" spans="1:20" ht="12.75">
      <c r="A15" s="99" t="s">
        <v>11</v>
      </c>
      <c r="B15" s="100"/>
      <c r="C15" s="101"/>
      <c r="D15" s="100"/>
      <c r="E15" s="101"/>
      <c r="F15" s="100"/>
      <c r="G15" s="101"/>
      <c r="H15" s="100"/>
      <c r="I15" s="101"/>
      <c r="J15" s="100">
        <v>31.21</v>
      </c>
      <c r="K15" s="101">
        <v>406</v>
      </c>
      <c r="L15" s="100"/>
      <c r="M15" s="101"/>
      <c r="N15" s="100"/>
      <c r="O15" s="102"/>
      <c r="P15" s="100"/>
      <c r="Q15" s="101"/>
      <c r="R15" s="100"/>
      <c r="S15" s="101"/>
      <c r="T15" s="103">
        <f t="shared" si="0"/>
        <v>1</v>
      </c>
    </row>
    <row r="16" spans="1:20" ht="12.75">
      <c r="A16" s="104" t="s">
        <v>62</v>
      </c>
      <c r="B16" s="105"/>
      <c r="C16" s="106"/>
      <c r="D16" s="105"/>
      <c r="E16" s="106"/>
      <c r="F16" s="105"/>
      <c r="G16" s="106"/>
      <c r="H16" s="105"/>
      <c r="I16" s="106"/>
      <c r="J16" s="105">
        <v>28.25</v>
      </c>
      <c r="K16" s="106">
        <v>381</v>
      </c>
      <c r="L16" s="105"/>
      <c r="M16" s="106"/>
      <c r="N16" s="105"/>
      <c r="O16" s="107"/>
      <c r="P16" s="105"/>
      <c r="Q16" s="106"/>
      <c r="R16" s="105"/>
      <c r="S16" s="106"/>
      <c r="T16" s="108">
        <f t="shared" si="0"/>
        <v>1</v>
      </c>
    </row>
    <row r="17" spans="1:20" ht="12.75">
      <c r="A17" s="28"/>
      <c r="B17" s="4"/>
      <c r="C17" s="18"/>
      <c r="E17" s="18"/>
      <c r="G17" s="18"/>
      <c r="I17" s="18"/>
      <c r="K17" s="18"/>
      <c r="L17" s="4"/>
      <c r="M17" s="18"/>
      <c r="N17" s="4"/>
      <c r="O17" s="29"/>
      <c r="Q17" s="18"/>
      <c r="S17" s="18"/>
      <c r="T17" s="30">
        <f t="shared" si="0"/>
        <v>0</v>
      </c>
    </row>
    <row r="18" spans="1:27" ht="12.75">
      <c r="A18" s="32" t="s">
        <v>15</v>
      </c>
      <c r="B18" s="33"/>
      <c r="C18" s="34">
        <f>COUNT(B8:B17)</f>
        <v>4</v>
      </c>
      <c r="D18" s="33"/>
      <c r="E18" s="34">
        <f>COUNT(D8:D17)</f>
        <v>4</v>
      </c>
      <c r="F18" s="33"/>
      <c r="G18" s="34">
        <f>COUNT(F8:F17)</f>
        <v>6</v>
      </c>
      <c r="H18" s="33"/>
      <c r="I18" s="34">
        <f>COUNT(H8:H17)</f>
        <v>6</v>
      </c>
      <c r="J18" s="33"/>
      <c r="K18" s="34">
        <f>COUNT(J8:J17)</f>
        <v>6</v>
      </c>
      <c r="L18" s="33"/>
      <c r="M18" s="34">
        <f>COUNT(L8:L17)</f>
        <v>3</v>
      </c>
      <c r="N18" s="33"/>
      <c r="O18" s="34">
        <f>COUNT(N8:N17)</f>
        <v>0</v>
      </c>
      <c r="P18" s="33"/>
      <c r="Q18" s="34">
        <f>COUNT(P8:P17)</f>
        <v>3</v>
      </c>
      <c r="R18" s="33"/>
      <c r="S18" s="34">
        <f>COUNT(R8:R17)</f>
        <v>4</v>
      </c>
      <c r="T18" s="35"/>
      <c r="U18" s="36"/>
      <c r="V18" s="36"/>
      <c r="W18" s="36"/>
      <c r="X18" s="36"/>
      <c r="Y18" s="36"/>
      <c r="Z18" s="36"/>
      <c r="AA18" s="36"/>
    </row>
    <row r="19" spans="1:27" ht="12.75">
      <c r="A19" s="37" t="s">
        <v>16</v>
      </c>
      <c r="B19" s="38"/>
      <c r="C19" s="39">
        <v>353</v>
      </c>
      <c r="D19" s="40"/>
      <c r="E19" s="39">
        <v>343</v>
      </c>
      <c r="F19" s="40"/>
      <c r="G19" s="39">
        <v>358</v>
      </c>
      <c r="H19" s="40"/>
      <c r="I19" s="39">
        <v>302</v>
      </c>
      <c r="J19" s="40"/>
      <c r="K19" s="39">
        <v>420</v>
      </c>
      <c r="L19" s="38"/>
      <c r="M19" s="39">
        <v>288</v>
      </c>
      <c r="N19" s="38"/>
      <c r="O19" s="39"/>
      <c r="P19" s="40"/>
      <c r="Q19" s="39">
        <v>198</v>
      </c>
      <c r="R19" s="40"/>
      <c r="S19" s="39">
        <v>263</v>
      </c>
      <c r="T19" s="41"/>
      <c r="U19" s="36"/>
      <c r="V19" s="36"/>
      <c r="W19" s="36"/>
      <c r="X19" s="36"/>
      <c r="Y19" s="36"/>
      <c r="Z19" s="36"/>
      <c r="AA19" s="36"/>
    </row>
    <row r="20" spans="1:20" ht="12.75">
      <c r="A20" s="6"/>
      <c r="B20" s="4"/>
      <c r="C20" s="5"/>
      <c r="L20" s="4"/>
      <c r="N20" s="4"/>
      <c r="T20" s="42"/>
    </row>
    <row r="21" spans="1:20" ht="20.25" customHeight="1">
      <c r="A21" s="43"/>
      <c r="T21" s="42"/>
    </row>
    <row r="22" spans="1:37" s="16" customFormat="1" ht="36" customHeight="1">
      <c r="A22" s="8"/>
      <c r="B22" s="9" t="str">
        <f>B4</f>
        <v>Werribee CC Relays</v>
      </c>
      <c r="C22" s="10"/>
      <c r="D22" s="9" t="str">
        <f>D4</f>
        <v>Geelong CC 8K</v>
      </c>
      <c r="E22" s="10"/>
      <c r="F22" s="9" t="str">
        <f>F4</f>
        <v>Sandown Road 10K</v>
      </c>
      <c r="G22" s="10"/>
      <c r="H22" s="9" t="str">
        <f>H4</f>
        <v>Albert Park Road 15K</v>
      </c>
      <c r="I22" s="11"/>
      <c r="J22" s="9" t="str">
        <f>J4</f>
        <v>Sandown Road Relays</v>
      </c>
      <c r="K22" s="10"/>
      <c r="L22" s="9" t="s">
        <v>65</v>
      </c>
      <c r="M22" s="11"/>
      <c r="N22" s="9" t="str">
        <f>N4</f>
        <v>Bendigo Coliban Relay</v>
      </c>
      <c r="O22" s="11"/>
      <c r="P22" s="9" t="str">
        <f>P4</f>
        <v>Coburg CC 16K</v>
      </c>
      <c r="Q22" s="11"/>
      <c r="R22" s="9" t="str">
        <f>R4</f>
        <v>Burnley    1/2 Mara</v>
      </c>
      <c r="S22" s="10"/>
      <c r="T22" s="14" t="s">
        <v>5</v>
      </c>
      <c r="U22" s="15"/>
      <c r="V22" s="15"/>
      <c r="W22" s="15"/>
      <c r="X22" s="15"/>
      <c r="Y22" s="15"/>
      <c r="Z22" s="15"/>
      <c r="AA22" s="15"/>
      <c r="AB22"/>
      <c r="AC22"/>
      <c r="AD22"/>
      <c r="AE22"/>
      <c r="AF22"/>
      <c r="AG22"/>
      <c r="AH22"/>
      <c r="AI22"/>
      <c r="AK22"/>
    </row>
    <row r="23" spans="1:37" s="3" customFormat="1" ht="12.75">
      <c r="A23" s="17"/>
      <c r="B23" s="4" t="str">
        <f>B5</f>
        <v>3.5.03</v>
      </c>
      <c r="C23" s="18"/>
      <c r="D23" s="4" t="str">
        <f>D5</f>
        <v>10.5.03</v>
      </c>
      <c r="E23" s="18"/>
      <c r="F23" s="4" t="str">
        <f>F5</f>
        <v>24.5.03</v>
      </c>
      <c r="G23" s="18"/>
      <c r="H23" s="4" t="str">
        <f>H5</f>
        <v>22.6.03</v>
      </c>
      <c r="I23" s="18"/>
      <c r="J23" s="4" t="str">
        <f>J5</f>
        <v>12.7.03</v>
      </c>
      <c r="K23" s="18"/>
      <c r="L23" s="4" t="str">
        <f>L5</f>
        <v>26.7.03</v>
      </c>
      <c r="M23" s="18"/>
      <c r="N23" s="4" t="str">
        <f>N5</f>
        <v>2.8.03</v>
      </c>
      <c r="O23" s="18"/>
      <c r="P23" s="4" t="str">
        <f>P5</f>
        <v>30.8.03</v>
      </c>
      <c r="Q23" s="18"/>
      <c r="R23" s="4" t="str">
        <f>R5</f>
        <v>14.9.03</v>
      </c>
      <c r="S23" s="18"/>
      <c r="T23" s="19"/>
      <c r="U23" s="5"/>
      <c r="V23" s="5"/>
      <c r="W23" s="5"/>
      <c r="X23" s="5"/>
      <c r="Y23" s="5"/>
      <c r="Z23" s="5"/>
      <c r="AA23" s="5"/>
      <c r="AB23"/>
      <c r="AC23"/>
      <c r="AD23"/>
      <c r="AE23"/>
      <c r="AF23"/>
      <c r="AG23"/>
      <c r="AH23"/>
      <c r="AI23"/>
      <c r="AK23"/>
    </row>
    <row r="24" spans="1:37" s="3" customFormat="1" ht="12.75">
      <c r="A24" s="44"/>
      <c r="B24" s="45" t="s">
        <v>6</v>
      </c>
      <c r="C24" s="46" t="s">
        <v>7</v>
      </c>
      <c r="D24" s="45" t="s">
        <v>6</v>
      </c>
      <c r="E24" s="46" t="s">
        <v>7</v>
      </c>
      <c r="F24" s="45" t="s">
        <v>6</v>
      </c>
      <c r="G24" s="46" t="s">
        <v>7</v>
      </c>
      <c r="H24" s="45" t="s">
        <v>6</v>
      </c>
      <c r="I24" s="46" t="s">
        <v>7</v>
      </c>
      <c r="J24" s="45" t="s">
        <v>6</v>
      </c>
      <c r="K24" s="46" t="s">
        <v>7</v>
      </c>
      <c r="L24" s="45" t="s">
        <v>6</v>
      </c>
      <c r="M24" s="46" t="s">
        <v>7</v>
      </c>
      <c r="N24" s="45" t="s">
        <v>6</v>
      </c>
      <c r="O24" s="46" t="s">
        <v>8</v>
      </c>
      <c r="P24" s="45" t="s">
        <v>6</v>
      </c>
      <c r="Q24" s="46" t="s">
        <v>7</v>
      </c>
      <c r="R24" s="45" t="s">
        <v>6</v>
      </c>
      <c r="S24" s="46" t="s">
        <v>7</v>
      </c>
      <c r="T24" s="47"/>
      <c r="U24" s="5"/>
      <c r="V24" s="5"/>
      <c r="W24" s="5"/>
      <c r="X24" s="5"/>
      <c r="Y24" s="5"/>
      <c r="Z24" s="5"/>
      <c r="AA24" s="5"/>
      <c r="AB24"/>
      <c r="AC24"/>
      <c r="AD24"/>
      <c r="AE24"/>
      <c r="AF24"/>
      <c r="AG24"/>
      <c r="AH24"/>
      <c r="AI24"/>
      <c r="AK24"/>
    </row>
    <row r="25" spans="1:20" ht="12.75">
      <c r="A25" s="48" t="s">
        <v>63</v>
      </c>
      <c r="B25" s="4"/>
      <c r="C25" s="18"/>
      <c r="E25" s="18"/>
      <c r="G25" s="18"/>
      <c r="I25" s="18"/>
      <c r="K25" s="18"/>
      <c r="L25" s="4"/>
      <c r="M25" s="18"/>
      <c r="N25" s="4"/>
      <c r="O25" s="18"/>
      <c r="Q25" s="18"/>
      <c r="R25" s="25"/>
      <c r="S25" s="49"/>
      <c r="T25" s="19"/>
    </row>
    <row r="26" spans="1:35" s="31" customFormat="1" ht="12.75">
      <c r="A26" s="28" t="s">
        <v>64</v>
      </c>
      <c r="B26" s="4"/>
      <c r="C26" s="18"/>
      <c r="D26" s="4"/>
      <c r="E26" s="18"/>
      <c r="F26" s="4"/>
      <c r="G26" s="18"/>
      <c r="H26" s="4"/>
      <c r="I26" s="18"/>
      <c r="J26" s="4"/>
      <c r="K26" s="18"/>
      <c r="L26" s="4">
        <v>14.06</v>
      </c>
      <c r="M26" s="18">
        <v>4</v>
      </c>
      <c r="N26" s="4"/>
      <c r="O26" s="29"/>
      <c r="P26" s="4"/>
      <c r="Q26" s="18"/>
      <c r="R26" s="4"/>
      <c r="S26" s="18"/>
      <c r="T26" s="30">
        <f>COUNT(B26:S26)/2</f>
        <v>1</v>
      </c>
      <c r="U26" s="6"/>
      <c r="V26" s="6"/>
      <c r="W26" s="6"/>
      <c r="X26" s="6"/>
      <c r="Y26" s="6"/>
      <c r="Z26" s="6"/>
      <c r="AA26" s="6"/>
      <c r="AB26"/>
      <c r="AC26"/>
      <c r="AD26"/>
      <c r="AE26"/>
      <c r="AF26"/>
      <c r="AG26"/>
      <c r="AH26"/>
      <c r="AI26"/>
    </row>
    <row r="27" spans="1:35" s="31" customFormat="1" ht="12.75" hidden="1">
      <c r="A27" s="50" t="s">
        <v>18</v>
      </c>
      <c r="B27" s="4"/>
      <c r="C27" s="18"/>
      <c r="D27" s="4"/>
      <c r="E27" s="18"/>
      <c r="F27" s="4"/>
      <c r="G27" s="18"/>
      <c r="H27" s="4"/>
      <c r="I27" s="18"/>
      <c r="J27" s="4"/>
      <c r="K27" s="18"/>
      <c r="L27" s="4"/>
      <c r="M27" s="18"/>
      <c r="N27" s="4"/>
      <c r="O27" s="29"/>
      <c r="P27" s="4"/>
      <c r="Q27" s="18"/>
      <c r="R27" s="4"/>
      <c r="S27" s="18"/>
      <c r="T27" s="30">
        <f>COUNT(B27:S27)/2</f>
        <v>0</v>
      </c>
      <c r="U27" s="6"/>
      <c r="V27" s="6"/>
      <c r="W27" s="6"/>
      <c r="X27" s="6"/>
      <c r="Y27" s="6"/>
      <c r="Z27" s="6"/>
      <c r="AA27" s="6"/>
      <c r="AB27"/>
      <c r="AC27"/>
      <c r="AD27"/>
      <c r="AE27"/>
      <c r="AF27"/>
      <c r="AG27"/>
      <c r="AH27"/>
      <c r="AI27"/>
    </row>
    <row r="28" spans="1:35" s="31" customFormat="1" ht="12.75" hidden="1">
      <c r="A28" s="28"/>
      <c r="B28" s="4"/>
      <c r="C28" s="18"/>
      <c r="D28" s="4"/>
      <c r="E28" s="18"/>
      <c r="F28" s="4"/>
      <c r="G28" s="18"/>
      <c r="H28" s="4"/>
      <c r="I28" s="18"/>
      <c r="J28" s="4"/>
      <c r="K28" s="18"/>
      <c r="L28" s="4"/>
      <c r="M28" s="18"/>
      <c r="N28" s="4"/>
      <c r="O28" s="29"/>
      <c r="P28" s="4"/>
      <c r="Q28" s="18"/>
      <c r="R28" s="4"/>
      <c r="S28" s="18"/>
      <c r="T28" s="30">
        <f>COUNT(B28:S28)/2</f>
        <v>0</v>
      </c>
      <c r="U28" s="6"/>
      <c r="V28" s="6"/>
      <c r="W28" s="6"/>
      <c r="X28" s="6"/>
      <c r="Y28" s="6"/>
      <c r="Z28" s="6"/>
      <c r="AA28" s="6"/>
      <c r="AB28"/>
      <c r="AC28"/>
      <c r="AD28"/>
      <c r="AE28"/>
      <c r="AF28"/>
      <c r="AG28"/>
      <c r="AH28"/>
      <c r="AI28"/>
    </row>
    <row r="29" spans="1:36" ht="12.75" hidden="1">
      <c r="A29" s="28"/>
      <c r="B29" s="4"/>
      <c r="C29" s="18"/>
      <c r="E29" s="18"/>
      <c r="G29" s="18"/>
      <c r="I29" s="18"/>
      <c r="K29" s="18"/>
      <c r="L29" s="4"/>
      <c r="M29" s="18"/>
      <c r="N29" s="4"/>
      <c r="O29" s="18"/>
      <c r="Q29" s="18"/>
      <c r="S29" s="18"/>
      <c r="T29" s="30">
        <f>COUNT(B29:S29)/2</f>
        <v>0</v>
      </c>
      <c r="AJ29" s="31"/>
    </row>
    <row r="30" spans="1:36" s="31" customFormat="1" ht="12.75">
      <c r="A30" s="28"/>
      <c r="B30" s="4"/>
      <c r="C30" s="18"/>
      <c r="D30" s="4"/>
      <c r="E30" s="18"/>
      <c r="F30" s="4"/>
      <c r="G30" s="18"/>
      <c r="H30" s="4"/>
      <c r="I30" s="18"/>
      <c r="J30" s="4"/>
      <c r="K30" s="18"/>
      <c r="L30" s="4"/>
      <c r="M30" s="18"/>
      <c r="N30" s="4"/>
      <c r="O30" s="18"/>
      <c r="P30" s="4"/>
      <c r="Q30" s="18"/>
      <c r="R30" s="4"/>
      <c r="S30" s="18"/>
      <c r="T30" s="19"/>
      <c r="U30" s="6"/>
      <c r="V30" s="6"/>
      <c r="W30" s="6"/>
      <c r="X30" s="6"/>
      <c r="Y30" s="6"/>
      <c r="Z30" s="6"/>
      <c r="AA30" s="6"/>
      <c r="AB30"/>
      <c r="AC30"/>
      <c r="AD30"/>
      <c r="AE30"/>
      <c r="AF30"/>
      <c r="AG30"/>
      <c r="AH30"/>
      <c r="AI30"/>
      <c r="AJ30"/>
    </row>
    <row r="31" spans="1:27" ht="12.75">
      <c r="A31" s="32" t="s">
        <v>15</v>
      </c>
      <c r="B31" s="33"/>
      <c r="C31" s="34">
        <f>COUNT(B25:B29)</f>
        <v>0</v>
      </c>
      <c r="D31" s="33"/>
      <c r="E31" s="34">
        <f>COUNT(D25:D29)</f>
        <v>0</v>
      </c>
      <c r="F31" s="33"/>
      <c r="G31" s="34">
        <f>COUNT(F25:F29)</f>
        <v>0</v>
      </c>
      <c r="H31" s="33"/>
      <c r="I31" s="34">
        <f>COUNT(H25:H29)</f>
        <v>0</v>
      </c>
      <c r="J31" s="33"/>
      <c r="K31" s="34">
        <f>COUNT(J25:J29)</f>
        <v>0</v>
      </c>
      <c r="L31" s="33"/>
      <c r="M31" s="34">
        <f>COUNT(L25:L29)</f>
        <v>1</v>
      </c>
      <c r="N31" s="33"/>
      <c r="O31" s="34">
        <f>COUNT(N25:N29)</f>
        <v>0</v>
      </c>
      <c r="P31" s="33"/>
      <c r="Q31" s="34">
        <f>COUNT(P25:P29)</f>
        <v>0</v>
      </c>
      <c r="R31" s="33"/>
      <c r="S31" s="34">
        <f>COUNT(R25:R29)</f>
        <v>0</v>
      </c>
      <c r="T31" s="35"/>
      <c r="U31" s="36"/>
      <c r="V31" s="36"/>
      <c r="W31" s="36"/>
      <c r="X31" s="36"/>
      <c r="Y31" s="36"/>
      <c r="Z31" s="36"/>
      <c r="AA31" s="36"/>
    </row>
    <row r="32" spans="1:27" ht="12.75">
      <c r="A32" s="37" t="s">
        <v>16</v>
      </c>
      <c r="B32" s="38"/>
      <c r="C32" s="39"/>
      <c r="D32" s="40"/>
      <c r="E32" s="39"/>
      <c r="F32" s="40"/>
      <c r="G32" s="39"/>
      <c r="H32" s="40"/>
      <c r="I32" s="39"/>
      <c r="J32" s="40"/>
      <c r="K32" s="39"/>
      <c r="L32" s="38"/>
      <c r="M32" s="39">
        <v>20</v>
      </c>
      <c r="N32" s="38"/>
      <c r="O32" s="39"/>
      <c r="P32" s="40"/>
      <c r="Q32" s="39"/>
      <c r="R32" s="40"/>
      <c r="S32" s="39"/>
      <c r="T32" s="41"/>
      <c r="U32" s="36"/>
      <c r="V32" s="36"/>
      <c r="W32" s="36"/>
      <c r="X32" s="36"/>
      <c r="Y32" s="36"/>
      <c r="Z32" s="36"/>
      <c r="AA32" s="36"/>
    </row>
    <row r="33" spans="1:27" ht="12.75">
      <c r="A33" s="36"/>
      <c r="B33" s="51"/>
      <c r="C33" s="51"/>
      <c r="E33" s="51"/>
      <c r="G33" s="51"/>
      <c r="I33" s="51"/>
      <c r="K33" s="51"/>
      <c r="L33" s="51"/>
      <c r="M33" s="51"/>
      <c r="N33" s="51"/>
      <c r="O33" s="51"/>
      <c r="Q33" s="51"/>
      <c r="S33" s="51"/>
      <c r="T33" s="52"/>
      <c r="U33" s="36"/>
      <c r="V33" s="36"/>
      <c r="W33" s="36"/>
      <c r="X33" s="36"/>
      <c r="Y33" s="36"/>
      <c r="Z33" s="36"/>
      <c r="AA33" s="36"/>
    </row>
    <row r="34" spans="1:20" ht="12.75">
      <c r="A34" s="53"/>
      <c r="B34" s="40"/>
      <c r="C34" s="54"/>
      <c r="D34" s="40"/>
      <c r="E34" s="54"/>
      <c r="F34" s="40"/>
      <c r="G34" s="54"/>
      <c r="H34" s="40"/>
      <c r="I34" s="54"/>
      <c r="J34" s="40"/>
      <c r="K34" s="54"/>
      <c r="L34" s="40"/>
      <c r="M34" s="54"/>
      <c r="N34" s="40"/>
      <c r="O34" s="54"/>
      <c r="P34" s="40"/>
      <c r="Q34" s="54"/>
      <c r="R34" s="40"/>
      <c r="S34" s="54"/>
      <c r="T34" s="42"/>
    </row>
    <row r="35" spans="1:37" s="16" customFormat="1" ht="36" customHeight="1">
      <c r="A35" s="8"/>
      <c r="B35" s="9" t="s">
        <v>1</v>
      </c>
      <c r="C35" s="10"/>
      <c r="D35" s="9" t="str">
        <f>D4</f>
        <v>Geelong CC 8K</v>
      </c>
      <c r="E35" s="10"/>
      <c r="F35" s="9" t="str">
        <f>F4</f>
        <v>Sandown Road 10K</v>
      </c>
      <c r="G35" s="10"/>
      <c r="H35" s="9" t="str">
        <f>H4</f>
        <v>Albert Park Road 15K</v>
      </c>
      <c r="I35" s="11"/>
      <c r="J35" s="9" t="str">
        <f>J4</f>
        <v>Sandown Road Relays</v>
      </c>
      <c r="K35" s="10"/>
      <c r="L35" s="9" t="str">
        <f>L4</f>
        <v>Bundoora CC 12K</v>
      </c>
      <c r="M35" s="11"/>
      <c r="N35" s="9" t="str">
        <f>N4</f>
        <v>Bendigo Coliban Relay</v>
      </c>
      <c r="O35" s="11"/>
      <c r="P35" s="9" t="str">
        <f>P4</f>
        <v>Coburg CC 16K</v>
      </c>
      <c r="Q35" s="11"/>
      <c r="R35" s="9" t="str">
        <f>R4</f>
        <v>Burnley    1/2 Mara</v>
      </c>
      <c r="S35" s="10"/>
      <c r="T35" s="55" t="s">
        <v>60</v>
      </c>
      <c r="U35"/>
      <c r="V35" s="15"/>
      <c r="W35" s="15"/>
      <c r="X35" s="15"/>
      <c r="Y35" s="15"/>
      <c r="Z35" s="15"/>
      <c r="AA35" s="15"/>
      <c r="AB35"/>
      <c r="AC35"/>
      <c r="AD35"/>
      <c r="AE35"/>
      <c r="AF35"/>
      <c r="AG35"/>
      <c r="AH35"/>
      <c r="AI35"/>
      <c r="AK35" s="16" t="s">
        <v>19</v>
      </c>
    </row>
    <row r="36" spans="1:35" s="3" customFormat="1" ht="12.75">
      <c r="A36" s="56"/>
      <c r="B36" s="4" t="str">
        <f>B5</f>
        <v>3.5.03</v>
      </c>
      <c r="C36" s="18"/>
      <c r="D36" s="4" t="str">
        <f>D5</f>
        <v>10.5.03</v>
      </c>
      <c r="E36" s="18"/>
      <c r="F36" s="4" t="str">
        <f>F5</f>
        <v>24.5.03</v>
      </c>
      <c r="G36" s="18"/>
      <c r="H36" s="4" t="str">
        <f>H5</f>
        <v>22.6.03</v>
      </c>
      <c r="I36" s="18"/>
      <c r="J36" s="4" t="str">
        <f>J5</f>
        <v>12.7.03</v>
      </c>
      <c r="K36" s="18"/>
      <c r="L36" s="4" t="str">
        <f>L5</f>
        <v>26.7.03</v>
      </c>
      <c r="M36" s="18"/>
      <c r="N36" s="4" t="str">
        <f>N5</f>
        <v>2.8.03</v>
      </c>
      <c r="O36" s="18"/>
      <c r="P36" s="4" t="str">
        <f>P5</f>
        <v>30.8.03</v>
      </c>
      <c r="Q36" s="18"/>
      <c r="R36" s="4" t="str">
        <f>R5</f>
        <v>14.9.03</v>
      </c>
      <c r="S36" s="18"/>
      <c r="T36" s="57"/>
      <c r="U36"/>
      <c r="V36" s="5"/>
      <c r="W36" s="5"/>
      <c r="X36" s="5"/>
      <c r="Y36" s="5"/>
      <c r="Z36" s="5"/>
      <c r="AA36" s="5"/>
      <c r="AB36"/>
      <c r="AC36"/>
      <c r="AD36"/>
      <c r="AE36"/>
      <c r="AF36"/>
      <c r="AG36"/>
      <c r="AH36"/>
      <c r="AI36"/>
    </row>
    <row r="37" spans="1:27" ht="12.75">
      <c r="A37" s="58" t="s">
        <v>20</v>
      </c>
      <c r="B37" s="45"/>
      <c r="C37" s="46" t="s">
        <v>7</v>
      </c>
      <c r="D37" s="45" t="s">
        <v>21</v>
      </c>
      <c r="E37" s="46" t="s">
        <v>7</v>
      </c>
      <c r="F37" s="45" t="s">
        <v>21</v>
      </c>
      <c r="G37" s="46" t="s">
        <v>7</v>
      </c>
      <c r="H37" s="45" t="s">
        <v>21</v>
      </c>
      <c r="I37" s="46" t="s">
        <v>7</v>
      </c>
      <c r="J37" s="45" t="s">
        <v>21</v>
      </c>
      <c r="K37" s="46" t="s">
        <v>7</v>
      </c>
      <c r="L37" s="45"/>
      <c r="M37" s="46" t="s">
        <v>7</v>
      </c>
      <c r="N37" s="45" t="s">
        <v>21</v>
      </c>
      <c r="O37" s="46" t="s">
        <v>7</v>
      </c>
      <c r="P37" s="45" t="s">
        <v>21</v>
      </c>
      <c r="Q37" s="46" t="s">
        <v>7</v>
      </c>
      <c r="R37" s="45" t="s">
        <v>21</v>
      </c>
      <c r="S37" s="46" t="s">
        <v>7</v>
      </c>
      <c r="T37" s="57" t="s">
        <v>7</v>
      </c>
      <c r="U37"/>
      <c r="V37" s="5"/>
      <c r="W37" s="5"/>
      <c r="X37" s="5"/>
      <c r="Y37" s="5"/>
      <c r="Z37" s="5"/>
      <c r="AA37" s="5"/>
    </row>
    <row r="38" spans="1:21" ht="12.75">
      <c r="A38" s="48" t="s">
        <v>9</v>
      </c>
      <c r="B38" s="4"/>
      <c r="C38" s="18"/>
      <c r="E38" s="18"/>
      <c r="G38" s="18"/>
      <c r="I38" s="18"/>
      <c r="K38" s="18"/>
      <c r="L38" s="4"/>
      <c r="M38" s="18"/>
      <c r="N38" s="4"/>
      <c r="O38" s="18"/>
      <c r="Q38" s="18"/>
      <c r="S38" s="18"/>
      <c r="T38" s="59"/>
      <c r="U38"/>
    </row>
    <row r="39" spans="1:21" ht="12.75">
      <c r="A39" s="109" t="s">
        <v>22</v>
      </c>
      <c r="B39" s="110"/>
      <c r="C39" s="111">
        <v>8</v>
      </c>
      <c r="D39" s="110"/>
      <c r="E39" s="111"/>
      <c r="F39" s="110">
        <f>SUM(G8:G14)</f>
        <v>738</v>
      </c>
      <c r="G39" s="111">
        <v>5</v>
      </c>
      <c r="H39" s="110"/>
      <c r="I39" s="111">
        <v>7</v>
      </c>
      <c r="J39" s="110"/>
      <c r="K39" s="111">
        <v>12</v>
      </c>
      <c r="L39" s="110"/>
      <c r="M39" s="111"/>
      <c r="N39" s="110"/>
      <c r="O39" s="111"/>
      <c r="P39" s="110"/>
      <c r="Q39" s="111"/>
      <c r="R39" s="110"/>
      <c r="S39" s="96"/>
      <c r="T39" s="112"/>
      <c r="U39"/>
    </row>
    <row r="40" spans="1:21" ht="12.75">
      <c r="A40" s="113" t="s">
        <v>37</v>
      </c>
      <c r="B40" s="114"/>
      <c r="C40" s="115"/>
      <c r="D40" s="114"/>
      <c r="E40" s="115"/>
      <c r="F40" s="114"/>
      <c r="G40" s="115"/>
      <c r="H40" s="114"/>
      <c r="I40" s="115"/>
      <c r="J40" s="114"/>
      <c r="K40" s="115"/>
      <c r="L40" s="114"/>
      <c r="M40" s="115"/>
      <c r="N40" s="114"/>
      <c r="O40" s="115"/>
      <c r="P40" s="114"/>
      <c r="Q40" s="115"/>
      <c r="R40" s="114"/>
      <c r="S40" s="106"/>
      <c r="T40" s="116"/>
      <c r="U40"/>
    </row>
    <row r="41" spans="1:21" ht="12.75" hidden="1">
      <c r="A41" s="50"/>
      <c r="B41" s="51"/>
      <c r="C41" s="60"/>
      <c r="D41" s="51"/>
      <c r="E41" s="60"/>
      <c r="F41" s="51"/>
      <c r="G41" s="60"/>
      <c r="H41" s="51"/>
      <c r="I41" s="60"/>
      <c r="J41" s="51"/>
      <c r="K41" s="60"/>
      <c r="L41" s="51"/>
      <c r="M41" s="60"/>
      <c r="N41" s="51"/>
      <c r="O41" s="60"/>
      <c r="P41" s="51"/>
      <c r="Q41" s="60"/>
      <c r="R41" s="51"/>
      <c r="S41" s="18"/>
      <c r="T41" s="59"/>
      <c r="U41"/>
    </row>
    <row r="42" spans="1:21" ht="12.75" hidden="1">
      <c r="A42" s="48" t="s">
        <v>17</v>
      </c>
      <c r="B42" s="51"/>
      <c r="C42" s="60"/>
      <c r="D42" s="51"/>
      <c r="E42" s="60"/>
      <c r="F42" s="51"/>
      <c r="G42" s="60"/>
      <c r="H42" s="51"/>
      <c r="I42" s="60"/>
      <c r="J42" s="51"/>
      <c r="K42" s="60"/>
      <c r="L42" s="51"/>
      <c r="M42" s="60"/>
      <c r="N42" s="51"/>
      <c r="O42" s="60"/>
      <c r="P42" s="51"/>
      <c r="Q42" s="60"/>
      <c r="R42" s="51"/>
      <c r="S42" s="18"/>
      <c r="T42" s="59"/>
      <c r="U42"/>
    </row>
    <row r="43" spans="1:21" ht="12.75" hidden="1">
      <c r="A43" s="28" t="s">
        <v>22</v>
      </c>
      <c r="B43" s="51"/>
      <c r="C43" s="60"/>
      <c r="D43" s="51"/>
      <c r="E43" s="60"/>
      <c r="F43" s="51"/>
      <c r="G43" s="60"/>
      <c r="H43" s="51"/>
      <c r="I43" s="60"/>
      <c r="J43" s="51"/>
      <c r="K43" s="60"/>
      <c r="L43" s="51"/>
      <c r="M43" s="60"/>
      <c r="N43" s="51"/>
      <c r="O43" s="60"/>
      <c r="P43" s="51"/>
      <c r="Q43" s="60"/>
      <c r="R43" s="51"/>
      <c r="S43" s="18"/>
      <c r="T43" s="59"/>
      <c r="U43"/>
    </row>
    <row r="44" spans="1:21" ht="12.75" hidden="1">
      <c r="A44" s="28"/>
      <c r="B44" s="51"/>
      <c r="C44" s="60"/>
      <c r="D44" s="51"/>
      <c r="E44" s="60"/>
      <c r="F44" s="51"/>
      <c r="G44" s="60"/>
      <c r="H44" s="51"/>
      <c r="I44" s="60"/>
      <c r="J44" s="51"/>
      <c r="K44" s="60"/>
      <c r="L44" s="51"/>
      <c r="M44" s="60"/>
      <c r="N44" s="51"/>
      <c r="O44" s="60"/>
      <c r="P44" s="51"/>
      <c r="Q44" s="60"/>
      <c r="R44" s="51"/>
      <c r="S44" s="18"/>
      <c r="T44" s="59"/>
      <c r="U44"/>
    </row>
    <row r="45" spans="1:21" ht="12.75">
      <c r="A45" s="61"/>
      <c r="B45" s="40"/>
      <c r="C45" s="62"/>
      <c r="D45" s="40"/>
      <c r="E45" s="62"/>
      <c r="F45" s="40"/>
      <c r="G45" s="62"/>
      <c r="H45" s="40"/>
      <c r="I45" s="62"/>
      <c r="J45" s="40"/>
      <c r="K45" s="62"/>
      <c r="L45" s="40"/>
      <c r="M45" s="62"/>
      <c r="N45" s="40"/>
      <c r="O45" s="62"/>
      <c r="P45" s="40"/>
      <c r="Q45" s="62"/>
      <c r="R45" s="38"/>
      <c r="S45" s="62"/>
      <c r="T45" s="63"/>
      <c r="U45"/>
    </row>
    <row r="62" ht="12" customHeight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</sheetData>
  <sheetProtection/>
  <printOptions/>
  <pageMargins left="0.83" right="0.24" top="0.47" bottom="0.3" header="0.36" footer="0.3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75" zoomScaleNormal="75" zoomScalePageLayoutView="0" workbookViewId="0" topLeftCell="A1">
      <selection activeCell="J30" sqref="J30"/>
    </sheetView>
  </sheetViews>
  <sheetFormatPr defaultColWidth="9.140625" defaultRowHeight="12.75"/>
  <cols>
    <col min="2" max="2" width="22.140625" style="0" customWidth="1"/>
    <col min="4" max="4" width="11.00390625" style="0" customWidth="1"/>
    <col min="8" max="8" width="10.421875" style="0" customWidth="1"/>
    <col min="9" max="9" width="10.140625" style="0" customWidth="1"/>
    <col min="13" max="13" width="9.140625" style="0" hidden="1" customWidth="1"/>
    <col min="14" max="14" width="10.421875" style="0" customWidth="1"/>
  </cols>
  <sheetData>
    <row r="1" spans="1:8" ht="30">
      <c r="A1" s="1" t="s">
        <v>58</v>
      </c>
      <c r="B1" s="64"/>
      <c r="C1" s="65"/>
      <c r="D1" s="65"/>
      <c r="H1" s="65"/>
    </row>
    <row r="2" spans="3:8" ht="12.75">
      <c r="C2" s="65"/>
      <c r="D2" s="65"/>
      <c r="H2" s="65"/>
    </row>
    <row r="3" spans="1:14" ht="38.25">
      <c r="A3" s="66" t="s">
        <v>40</v>
      </c>
      <c r="B3" s="67"/>
      <c r="C3" s="68" t="str">
        <f>Results!B4</f>
        <v>Werribee CC Relays</v>
      </c>
      <c r="D3" s="9" t="str">
        <f>Results!D4</f>
        <v>Geelong CC 8K</v>
      </c>
      <c r="E3" s="9" t="str">
        <f>Results!F4</f>
        <v>Sandown Road 10K</v>
      </c>
      <c r="F3" s="12" t="str">
        <f>Results!H4</f>
        <v>Albert Park Road 15K</v>
      </c>
      <c r="G3" s="9" t="str">
        <f>Results!J4</f>
        <v>Sandown Road Relays</v>
      </c>
      <c r="H3" s="9" t="str">
        <f>Results!L4</f>
        <v>Bundoora CC 12K</v>
      </c>
      <c r="I3" s="12" t="str">
        <f>Results!N4</f>
        <v>Bendigo Coliban Relay</v>
      </c>
      <c r="J3" s="93" t="str">
        <f>Results!P4</f>
        <v>Coburg CC 16K</v>
      </c>
      <c r="K3" s="69" t="str">
        <f>Results!R4</f>
        <v>Burnley    1/2 Mara</v>
      </c>
      <c r="L3" s="70" t="s">
        <v>23</v>
      </c>
      <c r="M3" s="70" t="s">
        <v>38</v>
      </c>
      <c r="N3" s="70" t="s">
        <v>24</v>
      </c>
    </row>
    <row r="4" spans="1:14" ht="12.75">
      <c r="A4" s="71"/>
      <c r="B4" s="18"/>
      <c r="C4" s="72" t="str">
        <f>Results!B5</f>
        <v>3.5.03</v>
      </c>
      <c r="D4" s="4" t="str">
        <f>Results!D5</f>
        <v>10.5.03</v>
      </c>
      <c r="E4" s="5" t="str">
        <f>Results!F5</f>
        <v>24.5.03</v>
      </c>
      <c r="F4" s="4" t="str">
        <f>Results!H5</f>
        <v>22.6.03</v>
      </c>
      <c r="G4" s="4" t="str">
        <f>Results!J5</f>
        <v>12.7.03</v>
      </c>
      <c r="H4" s="4" t="str">
        <f>Results!L5</f>
        <v>26.7.03</v>
      </c>
      <c r="I4" s="4" t="str">
        <f>Results!N5</f>
        <v>2.8.03</v>
      </c>
      <c r="J4" s="5" t="str">
        <f>Results!P5</f>
        <v>30.8.03</v>
      </c>
      <c r="K4" s="73" t="str">
        <f>Results!R5</f>
        <v>14.9.03</v>
      </c>
      <c r="L4" s="17"/>
      <c r="M4" s="28"/>
      <c r="N4" s="17"/>
    </row>
    <row r="5" spans="1:14" ht="12.75">
      <c r="A5" s="71"/>
      <c r="B5" s="18"/>
      <c r="C5" s="4"/>
      <c r="D5" s="4"/>
      <c r="E5" s="4"/>
      <c r="F5" s="4"/>
      <c r="G5" s="4"/>
      <c r="H5" s="4"/>
      <c r="I5" s="4"/>
      <c r="J5" s="4"/>
      <c r="K5" s="59"/>
      <c r="L5" s="17"/>
      <c r="M5" s="61"/>
      <c r="N5" s="17"/>
    </row>
    <row r="6" spans="1:14" ht="12.75">
      <c r="A6" s="74"/>
      <c r="B6" s="75"/>
      <c r="C6" s="76"/>
      <c r="D6" s="76"/>
      <c r="E6" s="76"/>
      <c r="F6" s="76"/>
      <c r="G6" s="76"/>
      <c r="H6" s="76"/>
      <c r="I6" s="76"/>
      <c r="J6" s="76"/>
      <c r="K6" s="77"/>
      <c r="L6" s="78"/>
      <c r="M6" s="28"/>
      <c r="N6" s="78"/>
    </row>
    <row r="7" spans="1:14" ht="12.75">
      <c r="A7" s="79">
        <v>1</v>
      </c>
      <c r="B7" s="27" t="str">
        <f>Results!A8</f>
        <v>James Atkinson</v>
      </c>
      <c r="C7" s="80">
        <f>IF(ISBLANK(Results!C8),"",ROUND((Results!C$19-Results!C8+1)/Results!C$19*100,2))</f>
        <v>90.93</v>
      </c>
      <c r="D7" s="81">
        <f>IF(ISBLANK(Results!E8),"",ROUND((Results!E$19-Results!E8+1)/Results!E$19*100,2))</f>
        <v>88.05</v>
      </c>
      <c r="E7" s="81">
        <f>IF(ISBLANK(Results!G8),"",ROUND((Results!G$19-Results!G8+1)/Results!G$19*100,2))</f>
        <v>86.59</v>
      </c>
      <c r="F7" s="81">
        <f>IF(ISBLANK(Results!I8),"",ROUND((Results!I$19-Results!I8+1)/Results!I$19*100,2))</f>
        <v>91.06</v>
      </c>
      <c r="G7" s="81">
        <f>IF(ISBLANK(Results!K8),"",ROUND((Results!K$19-Results!K8+1)/Results!K$19*100,2))</f>
        <v>93.57</v>
      </c>
      <c r="H7" s="81">
        <f>IF(ISBLANK(Results!M8),"",ROUND((Results!M$19-Results!M8+1)/Results!M$19*100,2))</f>
        <v>89.24</v>
      </c>
      <c r="I7" s="81">
        <f>IF(ISBLANK(Results!O8),"",ROUND((Results!O$19-Results!O8+1)/Results!O$19*100,2))</f>
      </c>
      <c r="J7" s="81">
        <f>IF(ISBLANK(Results!Q8),"",ROUND((Results!Q$19-Results!Q8+1)/Results!Q$19*100,2))</f>
        <v>94.95</v>
      </c>
      <c r="K7" s="82">
        <f>IF(ISBLANK(Results!S8),"",ROUND((Results!S$19-Results!S8+1)/Results!S$19*100,2))</f>
        <v>97.72</v>
      </c>
      <c r="L7" s="83">
        <f>SUM(C7:K7)</f>
        <v>732.1100000000001</v>
      </c>
      <c r="M7" s="28" t="e">
        <f>LARGE('Club Trophy'!#REF!,9)</f>
        <v>#REF!</v>
      </c>
      <c r="N7" s="83">
        <f>IF(ISNUMBER(M7),L7-M7,L7)</f>
        <v>732.1100000000001</v>
      </c>
    </row>
    <row r="8" spans="1:14" ht="12.75">
      <c r="A8" s="79">
        <f aca="true" t="shared" si="0" ref="A8:A19">1+A7</f>
        <v>2</v>
      </c>
      <c r="B8" s="27" t="str">
        <f>Results!A11</f>
        <v>Michael Harvey</v>
      </c>
      <c r="C8" s="80">
        <f>IF(ISBLANK(Results!C11),"",ROUND((Results!C$19-Results!C11+1)/Results!C$19*100,2))</f>
        <v>6.52</v>
      </c>
      <c r="D8" s="81">
        <f>IF(ISBLANK(Results!E11),"",ROUND((Results!E$19-Results!E11+1)/Results!E$19*100,2))</f>
        <v>61.81</v>
      </c>
      <c r="E8" s="81">
        <f>IF(ISBLANK(Results!G11),"",ROUND((Results!G$19-Results!G11+1)/Results!G$19*100,2))</f>
        <v>66.76</v>
      </c>
      <c r="F8" s="81">
        <f>IF(ISBLANK(Results!I11),"",ROUND((Results!I$19-Results!I11+1)/Results!I$19*100,2))</f>
        <v>70.86</v>
      </c>
      <c r="G8" s="81">
        <f>IF(ISBLANK(Results!K11),"",ROUND((Results!K$19-Results!K11+1)/Results!K$19*100,2))</f>
        <v>50.48</v>
      </c>
      <c r="H8" s="81">
        <f>IF(ISBLANK(Results!M11),"",ROUND((Results!M$19-Results!M11+1)/Results!M$19*100,2))</f>
        <v>50.69</v>
      </c>
      <c r="I8" s="81">
        <f>IF(ISBLANK(Results!O11),"",ROUND((Results!O$19-Results!O11+1)/Results!O$19*100,2))</f>
      </c>
      <c r="J8" s="81">
        <f>IF(ISBLANK(Results!Q11),"",ROUND((Results!Q$19-Results!Q11+1)/Results!Q$19*100,2))</f>
        <v>62.12</v>
      </c>
      <c r="K8" s="82">
        <f>IF(ISBLANK(Results!S11),"",ROUND((Results!S$19-Results!S11+1)/Results!S$19*100,2))</f>
        <v>72.24</v>
      </c>
      <c r="L8" s="83">
        <f aca="true" t="shared" si="1" ref="L8:L18">SUM(C8:K8)</f>
        <v>441.48</v>
      </c>
      <c r="M8" s="28" t="e">
        <f>LARGE('Club Trophy'!#REF!,9)</f>
        <v>#REF!</v>
      </c>
      <c r="N8" s="83">
        <f aca="true" t="shared" si="2" ref="N8:N18">IF(ISNUMBER(M8),L8-M8,L8)</f>
        <v>441.48</v>
      </c>
    </row>
    <row r="9" spans="1:14" ht="12.75">
      <c r="A9" s="79">
        <f t="shared" si="0"/>
        <v>3</v>
      </c>
      <c r="B9" s="27" t="str">
        <f>Results!A9</f>
        <v>Warren Holst</v>
      </c>
      <c r="C9" s="80">
        <f>IF(ISBLANK(Results!C9),"",ROUND((Results!C$19-Results!C9+1)/Results!C$19*100,2))</f>
        <v>69.69</v>
      </c>
      <c r="D9" s="81">
        <f>IF(ISBLANK(Results!E9),"",ROUND((Results!E$19-Results!E9+1)/Results!E$19*100,2))</f>
        <v>64.14</v>
      </c>
      <c r="E9" s="81">
        <f>IF(ISBLANK(Results!G9),"",ROUND((Results!G$19-Results!G9+1)/Results!G$19*100,2))</f>
        <v>73.74</v>
      </c>
      <c r="F9" s="81">
        <f>IF(ISBLANK(Results!I9),"",ROUND((Results!I$19-Results!I9+1)/Results!I$19*100,2))</f>
        <v>85.43</v>
      </c>
      <c r="G9" s="81">
        <f>IF(ISBLANK(Results!K9),"",ROUND((Results!K$19-Results!K9+1)/Results!K$19*100,2))</f>
      </c>
      <c r="H9" s="81">
        <f>IF(ISBLANK(Results!M9),"",ROUND((Results!M$19-Results!M9+1)/Results!M$19*100,2))</f>
      </c>
      <c r="I9" s="81">
        <f>IF(ISBLANK(Results!O9),"",ROUND((Results!O$19-Results!O9+1)/Results!O$19*100,2))</f>
      </c>
      <c r="J9" s="81">
        <f>IF(ISBLANK(Results!Q9),"",ROUND((Results!Q$19-Results!Q9+1)/Results!Q$19*100,2))</f>
      </c>
      <c r="K9" s="82">
        <f>IF(ISBLANK(Results!S9),"",ROUND((Results!S$19-Results!S9+1)/Results!S$19*100,2))</f>
        <v>80.61</v>
      </c>
      <c r="L9" s="83">
        <f t="shared" si="1"/>
        <v>373.61</v>
      </c>
      <c r="M9" s="28" t="e">
        <f>LARGE('Club Trophy'!#REF!,9)</f>
        <v>#REF!</v>
      </c>
      <c r="N9" s="83">
        <f t="shared" si="2"/>
        <v>373.61</v>
      </c>
    </row>
    <row r="10" spans="1:14" ht="12.75">
      <c r="A10" s="79">
        <f t="shared" si="0"/>
        <v>4</v>
      </c>
      <c r="B10" s="27" t="str">
        <f>Results!A14</f>
        <v>Mal Grimmett</v>
      </c>
      <c r="C10" s="80">
        <f>IF(ISBLANK(Results!C14),"",ROUND((Results!C$19-Results!C14+1)/Results!C$19*100,2))</f>
      </c>
      <c r="D10" s="81">
        <f>IF(ISBLANK(Results!E14),"",ROUND((Results!E$19-Results!E14+1)/Results!E$19*100,2))</f>
      </c>
      <c r="E10" s="81">
        <f>IF(ISBLANK(Results!G14),"",ROUND((Results!G$19-Results!G14+1)/Results!G$19*100,2))</f>
        <v>76.82</v>
      </c>
      <c r="F10" s="81">
        <f>IF(ISBLANK(Results!I14),"",ROUND((Results!I$19-Results!I14+1)/Results!I$19*100,2))</f>
        <v>77.81</v>
      </c>
      <c r="G10" s="81">
        <f>IF(ISBLANK(Results!K14),"",ROUND((Results!K$19-Results!K14+1)/Results!K$19*100,2))</f>
      </c>
      <c r="H10" s="81">
        <f>IF(ISBLANK(Results!M14),"",ROUND((Results!M$19-Results!M14+1)/Results!M$19*100,2))</f>
      </c>
      <c r="I10" s="81"/>
      <c r="J10" s="81">
        <f>IF(ISBLANK(Results!Q14),"",ROUND((Results!Q$19-Results!Q14+1)/Results!Q$19*100,2))</f>
      </c>
      <c r="K10" s="82">
        <f>IF(ISBLANK(Results!S14),"",ROUND((Results!S$19-Results!S14+1)/Results!S$19*100,2))</f>
      </c>
      <c r="L10" s="83">
        <f>SUM(C10:K10)</f>
        <v>154.63</v>
      </c>
      <c r="M10" s="28" t="e">
        <f>LARGE('Club Trophy'!C18:K18,9)</f>
        <v>#REF!</v>
      </c>
      <c r="N10" s="83">
        <f>IF(ISNUMBER(M10),L10-M10,L10)</f>
        <v>154.63</v>
      </c>
    </row>
    <row r="11" spans="1:14" ht="12.75">
      <c r="A11" s="79">
        <f t="shared" si="0"/>
        <v>5</v>
      </c>
      <c r="B11" s="27" t="str">
        <f>Results!A10</f>
        <v>John Nolan</v>
      </c>
      <c r="C11" s="80">
        <f>IF(ISBLANK(Results!C10),"",ROUND((Results!C$19-Results!C10+1)/Results!C$19*100,2))</f>
        <v>28.61</v>
      </c>
      <c r="D11" s="81">
        <f>IF(ISBLANK(Results!E10),"",ROUND((Results!E$19-Results!E10+1)/Results!E$19*100,2))</f>
      </c>
      <c r="E11" s="81">
        <f>IF(ISBLANK(Results!G10),"",ROUND((Results!G$19-Results!G10+1)/Results!G$19*100,2))</f>
        <v>34.64</v>
      </c>
      <c r="F11" s="81">
        <f>IF(ISBLANK(Results!I10),"",ROUND((Results!I$19-Results!I10+1)/Results!I$19*100,2))</f>
        <v>28.81</v>
      </c>
      <c r="G11" s="81">
        <f>IF(ISBLANK(Results!K10),"",ROUND((Results!K$19-Results!K10+1)/Results!K$19*100,2))</f>
        <v>32.38</v>
      </c>
      <c r="H11" s="81">
        <f>IF(ISBLANK(Results!M10),"",ROUND((Results!M$19-Results!M10+1)/Results!M$19*100,2))</f>
        <v>20.49</v>
      </c>
      <c r="I11" s="81">
        <f>IF(ISBLANK(Results!O10),"",ROUND((Results!O$19-Results!O10+1)/Results!O$19*100,2))</f>
      </c>
      <c r="J11" s="81">
        <f>IF(ISBLANK(Results!Q10),"",ROUND((Results!Q$19-Results!Q10+1)/Results!Q$19*100,2))</f>
      </c>
      <c r="K11" s="82">
        <f>IF(ISBLANK(Results!S10),"",ROUND((Results!S$19-Results!S10+1)/Results!S$19*100,2))</f>
      </c>
      <c r="L11" s="83">
        <f>SUM(C11:K11)</f>
        <v>144.93</v>
      </c>
      <c r="M11" s="28" t="e">
        <f>LARGE('Club Trophy'!#REF!,9)</f>
        <v>#REF!</v>
      </c>
      <c r="N11" s="83">
        <f>IF(ISNUMBER(M11),L11-M11,L11)</f>
        <v>144.93</v>
      </c>
    </row>
    <row r="12" spans="1:14" ht="12.75">
      <c r="A12" s="79">
        <f t="shared" si="0"/>
        <v>6</v>
      </c>
      <c r="B12" s="27" t="str">
        <f>Results!A12</f>
        <v>Peter Hannaford</v>
      </c>
      <c r="C12" s="80">
        <f>IF(ISBLANK(Results!C12),"",ROUND((Results!C$19-Results!C12+1)/Results!C$19*100,2))</f>
      </c>
      <c r="D12" s="81">
        <f>IF(ISBLANK(Results!E12),"",ROUND((Results!E$19-Results!E12+1)/Results!E$19*100,2))</f>
        <v>25.07</v>
      </c>
      <c r="E12" s="81">
        <f>IF(ISBLANK(Results!G12),"",ROUND((Results!G$19-Results!G12+1)/Results!G$19*100,2))</f>
      </c>
      <c r="F12" s="81">
        <f>IF(ISBLANK(Results!I12),"",ROUND((Results!I$19-Results!I12+1)/Results!I$19*100,2))</f>
        <v>28.15</v>
      </c>
      <c r="G12" s="81">
        <f>IF(ISBLANK(Results!K12),"",ROUND((Results!K$19-Results!K12+1)/Results!K$19*100,2))</f>
      </c>
      <c r="H12" s="81">
        <f>IF(ISBLANK(Results!M12),"",ROUND((Results!M$19-Results!M12+1)/Results!M$19*100,2))</f>
      </c>
      <c r="I12" s="81">
        <f>IF(ISBLANK(Results!O12),"",ROUND((Results!O$19-Results!O12+1)/Results!O$19*100,2))</f>
      </c>
      <c r="J12" s="81">
        <f>IF(ISBLANK(Results!Q12),"",ROUND((Results!Q$19-Results!Q12+1)/Results!Q$19*100,2))</f>
        <v>34.34</v>
      </c>
      <c r="K12" s="82">
        <f>IF(ISBLANK(Results!S12),"",ROUND((Results!S$19-Results!S12+1)/Results!S$19*100,2))</f>
        <v>44.49</v>
      </c>
      <c r="L12" s="83">
        <f t="shared" si="1"/>
        <v>132.05</v>
      </c>
      <c r="M12" s="28" t="e">
        <f>LARGE('Club Trophy'!#REF!,9)</f>
        <v>#REF!</v>
      </c>
      <c r="N12" s="83">
        <f t="shared" si="2"/>
        <v>132.05</v>
      </c>
    </row>
    <row r="13" spans="1:14" ht="12.75">
      <c r="A13" s="79">
        <f t="shared" si="0"/>
        <v>7</v>
      </c>
      <c r="B13" s="27" t="str">
        <f>Results!A13</f>
        <v>Chris Knott</v>
      </c>
      <c r="C13" s="80">
        <f>IF(ISBLANK(Results!C13),"",ROUND((Results!C$19-Results!C13+1)/Results!C$19*100,2))</f>
      </c>
      <c r="D13" s="81">
        <f>IF(ISBLANK(Results!E13),"",ROUND((Results!E$19-Results!E13+1)/Results!E$19*100,2))</f>
      </c>
      <c r="E13" s="81">
        <f>IF(ISBLANK(Results!G13),"",ROUND((Results!G$19-Results!G13+1)/Results!G$19*100,2))</f>
        <v>56.98</v>
      </c>
      <c r="F13" s="81">
        <f>IF(ISBLANK(Results!I13),"",ROUND((Results!I$19-Results!I13+1)/Results!I$19*100,2))</f>
      </c>
      <c r="G13" s="81">
        <f>IF(ISBLANK(Results!K13),"",ROUND((Results!K$19-Results!K13+1)/Results!K$19*100,2))</f>
        <v>56.19</v>
      </c>
      <c r="H13" s="81">
        <f>IF(ISBLANK(Results!M13),"",ROUND((Results!M$19-Results!M13+1)/Results!M$19*100,2))</f>
      </c>
      <c r="I13" s="81">
        <f>IF(ISBLANK(Results!O13),"",ROUND((Results!O$19-Results!O13+1)/Results!O$19*100,2))</f>
      </c>
      <c r="J13" s="81">
        <f>IF(ISBLANK(Results!Q13),"",ROUND((Results!Q$19-Results!Q13+1)/Results!Q$19*100,2))</f>
      </c>
      <c r="K13" s="82">
        <f>IF(ISBLANK(Results!S13),"",ROUND((Results!S$19-Results!S13+1)/Results!S$19*100,2))</f>
      </c>
      <c r="L13" s="83">
        <f t="shared" si="1"/>
        <v>113.16999999999999</v>
      </c>
      <c r="M13" s="28" t="e">
        <f>LARGE('Club Trophy'!#REF!,9)</f>
        <v>#REF!</v>
      </c>
      <c r="N13" s="83">
        <f t="shared" si="2"/>
        <v>113.16999999999999</v>
      </c>
    </row>
    <row r="14" spans="1:14" ht="12.75">
      <c r="A14" s="79">
        <f t="shared" si="0"/>
        <v>8</v>
      </c>
      <c r="B14" s="27" t="str">
        <f>Results!A26</f>
        <v>David Ward</v>
      </c>
      <c r="C14" s="80">
        <f>IF(ISBLANK(Results!C26),"",ROUND((Results!C$32-Results!C26+1)/Results!C$32*100,2))</f>
      </c>
      <c r="D14" s="81">
        <f>IF(ISBLANK(Results!E26),"",ROUND((Results!E$32-Results!E26+1)/Results!E$32*100,2))</f>
      </c>
      <c r="E14" s="81">
        <f>IF(ISBLANK(Results!G26),"",ROUND((Results!G$32-Results!G26+1)/Results!G$32*100,2))</f>
      </c>
      <c r="F14" s="81">
        <f>IF(ISBLANK(Results!I26),"",ROUND((Results!I$32-Results!I26+1)/Results!I$32*100,2))</f>
      </c>
      <c r="G14" s="81">
        <f>IF(ISBLANK(Results!K26),"",ROUND((Results!K$32-Results!K26+1)/Results!K$32*100,2))</f>
      </c>
      <c r="H14" s="81">
        <f>IF(ISBLANK(Results!M26),"",ROUND((Results!M$32-Results!M26+1)/Results!M$32*100,2))</f>
        <v>85</v>
      </c>
      <c r="I14" s="81"/>
      <c r="J14" s="81">
        <f>IF(ISBLANK(Results!Q26),"",ROUND((Results!Q$32-Results!Q26+1)/Results!Q$32*100,2))</f>
      </c>
      <c r="K14" s="82">
        <f>IF(ISBLANK(Results!S26),"",ROUND((Results!S$32-Results!S26+1)/Results!S$32*100,2))</f>
      </c>
      <c r="L14" s="83">
        <f>SUM(C14:K14)</f>
        <v>85</v>
      </c>
      <c r="M14" s="28" t="e">
        <f>LARGE('Club Trophy'!C13:K13,9)</f>
        <v>#NUM!</v>
      </c>
      <c r="N14" s="83">
        <f>IF(ISNUMBER(M14),L14-M14,L14)</f>
        <v>85</v>
      </c>
    </row>
    <row r="15" spans="1:14" ht="12.75">
      <c r="A15" s="79">
        <f t="shared" si="0"/>
        <v>9</v>
      </c>
      <c r="B15" s="27" t="str">
        <f>Results!A16</f>
        <v>Clyde Riddoch</v>
      </c>
      <c r="C15" s="80">
        <f>IF(ISBLANK(Results!C16),"",ROUND((Results!C$19-Results!C16+1)/Results!C$19*100,2))</f>
      </c>
      <c r="D15" s="81">
        <f>IF(ISBLANK(Results!E16),"",ROUND((Results!E$19-Results!E16+1)/Results!E$19*100,2))</f>
      </c>
      <c r="E15" s="81">
        <f>IF(ISBLANK(Results!G16),"",ROUND((Results!G$19-Results!G16+1)/Results!G$19*100,2))</f>
      </c>
      <c r="F15" s="81">
        <f>IF(ISBLANK(Results!I16),"",ROUND((Results!I$19-Results!I16+1)/Results!I$19*100,2))</f>
      </c>
      <c r="G15" s="81">
        <f>IF(ISBLANK(Results!K16),"",ROUND((Results!K$19-Results!K16+1)/Results!K$19*100,2))</f>
        <v>9.52</v>
      </c>
      <c r="H15" s="81">
        <f>IF(ISBLANK(Results!M16),"",ROUND((Results!M$19-Results!M16+1)/Results!M$19*100,2))</f>
      </c>
      <c r="I15" s="81">
        <f>IF(ISBLANK(Results!O16),"",ROUND((Results!O$19-Results!O16+1)/Results!O$19*100,2))</f>
      </c>
      <c r="J15" s="81">
        <f>IF(ISBLANK(Results!Q16),"",ROUND((Results!Q$19-Results!Q16+1)/Results!Q$19*100,2))</f>
      </c>
      <c r="K15" s="82">
        <f>IF(ISBLANK(Results!S16),"",ROUND((Results!S$19-Results!S16+1)/Results!S$19*100,2))</f>
      </c>
      <c r="L15" s="83">
        <f t="shared" si="1"/>
        <v>9.52</v>
      </c>
      <c r="M15" s="28" t="e">
        <f>LARGE('Club Trophy'!#REF!,9)</f>
        <v>#REF!</v>
      </c>
      <c r="N15" s="83">
        <f t="shared" si="2"/>
        <v>9.52</v>
      </c>
    </row>
    <row r="16" spans="1:14" ht="12.75">
      <c r="A16" s="79">
        <f t="shared" si="0"/>
        <v>10</v>
      </c>
      <c r="B16" s="27" t="str">
        <f>Results!A15</f>
        <v>John Hand</v>
      </c>
      <c r="C16" s="80">
        <f>IF(ISBLANK(Results!C15),"",ROUND((Results!C$19-Results!C15+1)/Results!C$19*100,2))</f>
      </c>
      <c r="D16" s="81">
        <f>IF(ISBLANK(Results!E15),"",ROUND((Results!E$19-Results!E15+1)/Results!E$19*100,2))</f>
      </c>
      <c r="E16" s="81">
        <f>IF(ISBLANK(Results!G15),"",ROUND((Results!G$19-Results!G15+1)/Results!G$19*100,2))</f>
      </c>
      <c r="F16" s="81">
        <f>IF(ISBLANK(Results!I15),"",ROUND((Results!I$19-Results!I15+1)/Results!I$19*100,2))</f>
      </c>
      <c r="G16" s="81">
        <f>IF(ISBLANK(Results!K15),"",ROUND((Results!K$19-Results!K15+1)/Results!K$19*100,2))</f>
        <v>3.57</v>
      </c>
      <c r="H16" s="81">
        <f>IF(ISBLANK(Results!M15),"",ROUND((Results!M$19-Results!M15+1)/Results!M$19*100,2))</f>
      </c>
      <c r="I16" s="81">
        <f>IF(ISBLANK(Results!O15),"",ROUND((Results!O$19-Results!O15+1)/Results!O$19*100,2))</f>
      </c>
      <c r="J16" s="81">
        <f>IF(ISBLANK(Results!Q15),"",ROUND((Results!Q$19-Results!Q15+1)/Results!Q$19*100,2))</f>
      </c>
      <c r="K16" s="82">
        <f>IF(ISBLANK(Results!S15),"",ROUND((Results!S$19-Results!S15+1)/Results!S$19*100,2))</f>
      </c>
      <c r="L16" s="83">
        <f t="shared" si="1"/>
        <v>3.57</v>
      </c>
      <c r="M16" s="28" t="e">
        <f>LARGE('Club Trophy'!#REF!,9)</f>
        <v>#REF!</v>
      </c>
      <c r="N16" s="83">
        <f t="shared" si="2"/>
        <v>3.57</v>
      </c>
    </row>
    <row r="17" spans="1:14" ht="12.75" hidden="1">
      <c r="A17" s="79">
        <f>1+A15</f>
        <v>10</v>
      </c>
      <c r="B17" s="27" t="e">
        <f>Results!#REF!</f>
        <v>#REF!</v>
      </c>
      <c r="C17" s="80" t="e">
        <f>IF(ISBLANK(Results!#REF!),"",ROUND((Results!C$19-Results!#REF!+1)/Results!C$19*100,2))</f>
        <v>#REF!</v>
      </c>
      <c r="D17" s="81" t="e">
        <f>IF(ISBLANK(Results!#REF!),"",ROUND((Results!E$19-Results!#REF!+1)/Results!E$19*100,2))</f>
        <v>#REF!</v>
      </c>
      <c r="E17" s="81" t="e">
        <f>IF(ISBLANK(Results!#REF!),"",ROUND((Results!G$19-Results!#REF!+1)/Results!G$19*100,2))</f>
        <v>#REF!</v>
      </c>
      <c r="F17" s="81" t="e">
        <f>IF(ISBLANK(Results!#REF!),"",ROUND((Results!I$19-Results!#REF!+1)/Results!I$19*100,2))</f>
        <v>#REF!</v>
      </c>
      <c r="G17" s="81" t="e">
        <f>IF(ISBLANK(Results!#REF!),"",ROUND((Results!K$19-Results!#REF!+1)/Results!K$19*100,2))</f>
        <v>#REF!</v>
      </c>
      <c r="H17" s="81" t="e">
        <f>IF(ISBLANK(Results!#REF!),"",ROUND((Results!M$19-Results!#REF!+1)/Results!M$19*100,2))</f>
        <v>#REF!</v>
      </c>
      <c r="I17" s="81" t="e">
        <f>IF(ISBLANK(Results!#REF!),"",ROUND((Results!O$19-Results!#REF!+1)/Results!O$19*100,2))</f>
        <v>#REF!</v>
      </c>
      <c r="J17" s="81" t="e">
        <f>IF(ISBLANK(Results!#REF!),"",ROUND((Results!Q$19-Results!#REF!+1)/Results!Q$19*100,2))</f>
        <v>#REF!</v>
      </c>
      <c r="K17" s="82" t="e">
        <f>IF(ISBLANK(Results!#REF!),"",ROUND((Results!S$19-Results!#REF!+1)/Results!S$19*100,2))</f>
        <v>#REF!</v>
      </c>
      <c r="L17" s="83" t="e">
        <f t="shared" si="1"/>
        <v>#REF!</v>
      </c>
      <c r="M17" s="28" t="e">
        <f>LARGE('Club Trophy'!#REF!,9)</f>
        <v>#REF!</v>
      </c>
      <c r="N17" s="83" t="e">
        <f t="shared" si="2"/>
        <v>#REF!</v>
      </c>
    </row>
    <row r="18" spans="1:14" ht="12.75" hidden="1">
      <c r="A18" s="79">
        <f t="shared" si="0"/>
        <v>11</v>
      </c>
      <c r="B18" s="27" t="e">
        <f>Results!#REF!</f>
        <v>#REF!</v>
      </c>
      <c r="C18" s="80" t="e">
        <f>IF(ISBLANK(Results!#REF!),"",ROUND((Results!C$19-Results!#REF!+1)/Results!C$19*100,2))</f>
        <v>#REF!</v>
      </c>
      <c r="D18" s="81" t="e">
        <f>IF(ISBLANK(Results!#REF!),"",ROUND((Results!E$19-Results!#REF!+1)/Results!E$19*100,2))</f>
        <v>#REF!</v>
      </c>
      <c r="E18" s="81" t="e">
        <f>IF(ISBLANK(Results!#REF!),"",ROUND((Results!G$19-Results!#REF!+1)/Results!G$19*100,2))</f>
        <v>#REF!</v>
      </c>
      <c r="F18" s="81" t="e">
        <f>IF(ISBLANK(Results!#REF!),"",ROUND((Results!I$19-Results!#REF!+1)/Results!I$19*100,2))</f>
        <v>#REF!</v>
      </c>
      <c r="G18" s="81" t="e">
        <f>IF(ISBLANK(Results!#REF!),"",ROUND((Results!K$19-Results!#REF!+1)/Results!K$19*100,2))</f>
        <v>#REF!</v>
      </c>
      <c r="H18" s="81" t="e">
        <f>IF(ISBLANK(Results!#REF!),"",ROUND((Results!M$19-Results!#REF!+1)/Results!M$19*100,2))</f>
        <v>#REF!</v>
      </c>
      <c r="I18" s="81" t="e">
        <f>IF(ISBLANK(Results!#REF!),"",ROUND((Results!O$19-Results!#REF!+1)/Results!O$19*100,2))</f>
        <v>#REF!</v>
      </c>
      <c r="J18" s="81" t="e">
        <f>IF(ISBLANK(Results!#REF!),"",ROUND((Results!Q$19-Results!#REF!+1)/Results!Q$19*100,2))</f>
        <v>#REF!</v>
      </c>
      <c r="K18" s="82" t="e">
        <f>IF(ISBLANK(Results!#REF!),"",ROUND((Results!S$19-Results!#REF!+1)/Results!S$19*100,2))</f>
        <v>#REF!</v>
      </c>
      <c r="L18" s="83" t="e">
        <f t="shared" si="1"/>
        <v>#REF!</v>
      </c>
      <c r="M18" s="28" t="e">
        <f>LARGE('Club Trophy'!#REF!,9)</f>
        <v>#REF!</v>
      </c>
      <c r="N18" s="83" t="e">
        <f t="shared" si="2"/>
        <v>#REF!</v>
      </c>
    </row>
    <row r="19" spans="1:14" ht="12.75" hidden="1">
      <c r="A19" s="79">
        <f t="shared" si="0"/>
        <v>12</v>
      </c>
      <c r="B19" s="27" t="str">
        <f>Results!A27</f>
        <v>Caitlin Harrison</v>
      </c>
      <c r="C19" s="80">
        <f>IF(ISBLANK(Results!C27),"",ROUND((Results!C$19-Results!C27+1)/Results!C$19*100,2))</f>
      </c>
      <c r="D19" s="81">
        <f>IF(ISBLANK(Results!E27),"",ROUND((Results!E$19-Results!E27+1)/Results!E$19*100,2))</f>
      </c>
      <c r="E19" s="81">
        <f>IF(ISBLANK(Results!G27),"",ROUND((Results!G$19-Results!G27+1)/Results!G$19*100,2))</f>
      </c>
      <c r="F19" s="81">
        <f>IF(ISBLANK(Results!I27),"",ROUND((Results!I$19-Results!I27+1)/Results!I$19*100,2))</f>
      </c>
      <c r="G19" s="81">
        <f>IF(ISBLANK(Results!K27),"",ROUND((Results!K$19-Results!K27+1)/Results!K$19*100,2))</f>
      </c>
      <c r="H19" s="81">
        <f>IF(ISBLANK(Results!M27),"",ROUND((Results!M$19-Results!M27+1)/Results!M$19*100,2))</f>
      </c>
      <c r="I19" s="81"/>
      <c r="J19" s="81">
        <f>IF(ISBLANK(Results!Q27),"",ROUND((Results!Q$19-Results!Q27+1)/Results!Q$19*100,2))</f>
      </c>
      <c r="K19" s="82">
        <f>IF(ISBLANK(Results!S27),"",ROUND((Results!S$19-Results!S27+1)/Results!S$19*100,2))</f>
      </c>
      <c r="L19" s="83">
        <f>SUM(C19:H19)</f>
        <v>0</v>
      </c>
      <c r="M19" s="28" t="e">
        <f>LARGE('Club Trophy'!#REF!,9)</f>
        <v>#REF!</v>
      </c>
      <c r="N19" s="28">
        <f>IF(ISNUMBER(M19),L19-M19,L19)</f>
        <v>0</v>
      </c>
    </row>
    <row r="20" spans="1:14" ht="12.75">
      <c r="A20" s="84"/>
      <c r="B20" s="85"/>
      <c r="C20" s="86"/>
      <c r="D20" s="86"/>
      <c r="E20" s="86"/>
      <c r="F20" s="86"/>
      <c r="G20" s="86"/>
      <c r="H20" s="86"/>
      <c r="I20" s="86"/>
      <c r="J20" s="86"/>
      <c r="K20" s="87"/>
      <c r="L20" s="88"/>
      <c r="M20" s="61"/>
      <c r="N20" s="88"/>
    </row>
    <row r="21" spans="1:14" ht="12.75">
      <c r="A21" s="42"/>
      <c r="B21" s="6"/>
      <c r="C21" s="81"/>
      <c r="D21" s="81"/>
      <c r="E21" s="81"/>
      <c r="F21" s="81"/>
      <c r="G21" s="81"/>
      <c r="H21" s="81"/>
      <c r="I21" s="81"/>
      <c r="J21" s="81"/>
      <c r="K21" s="6"/>
      <c r="L21" s="6"/>
      <c r="N21" s="31"/>
    </row>
    <row r="22" spans="1:14" ht="12.75">
      <c r="A22" s="89" t="s">
        <v>25</v>
      </c>
      <c r="H22" s="65"/>
      <c r="K22" s="6"/>
      <c r="L22" s="36"/>
      <c r="N22" s="31"/>
    </row>
    <row r="23" spans="1:14" ht="12.75">
      <c r="A23" s="90" t="s">
        <v>26</v>
      </c>
      <c r="B23" s="81"/>
      <c r="C23" s="81"/>
      <c r="D23" s="81"/>
      <c r="E23" s="6"/>
      <c r="F23" s="81"/>
      <c r="G23" s="81"/>
      <c r="H23" s="81"/>
      <c r="I23" s="6"/>
      <c r="J23" s="81"/>
      <c r="K23" s="6"/>
      <c r="L23" s="6"/>
      <c r="N23" s="31"/>
    </row>
    <row r="24" spans="1:14" ht="12.75">
      <c r="A24" s="91"/>
      <c r="B24" s="81"/>
      <c r="C24" s="81"/>
      <c r="D24" s="81"/>
      <c r="E24" s="6"/>
      <c r="F24" s="81"/>
      <c r="G24" s="81"/>
      <c r="H24" s="81"/>
      <c r="I24" s="6"/>
      <c r="J24" s="81"/>
      <c r="K24" s="6"/>
      <c r="L24" s="6"/>
      <c r="N24" s="31"/>
    </row>
    <row r="25" spans="1:12" ht="12.75" hidden="1">
      <c r="A25" s="90" t="s">
        <v>27</v>
      </c>
      <c r="B25" s="81"/>
      <c r="C25" s="81" t="s">
        <v>28</v>
      </c>
      <c r="D25" s="81"/>
      <c r="E25" s="6"/>
      <c r="F25" s="81"/>
      <c r="G25" s="81"/>
      <c r="I25" s="81" t="s">
        <v>29</v>
      </c>
      <c r="J25" s="81"/>
      <c r="K25" s="6"/>
      <c r="L25" s="6"/>
    </row>
    <row r="26" spans="1:12" ht="12.75" hidden="1">
      <c r="A26" s="90"/>
      <c r="B26" s="81"/>
      <c r="C26" s="81"/>
      <c r="D26" s="81"/>
      <c r="E26" s="6"/>
      <c r="F26" s="81"/>
      <c r="G26" s="81"/>
      <c r="H26" s="81"/>
      <c r="I26" s="6"/>
      <c r="J26" s="81"/>
      <c r="K26" s="6"/>
      <c r="L26" s="6"/>
    </row>
    <row r="27" spans="1:12" ht="12.75">
      <c r="A27" s="90" t="s">
        <v>30</v>
      </c>
      <c r="B27" s="81"/>
      <c r="C27" s="81"/>
      <c r="D27" s="81" t="s">
        <v>31</v>
      </c>
      <c r="E27" s="6"/>
      <c r="F27" s="81"/>
      <c r="H27" s="81"/>
      <c r="I27" s="6"/>
      <c r="J27" s="81"/>
      <c r="K27" s="6"/>
      <c r="L27" s="36"/>
    </row>
    <row r="28" spans="1:11" ht="12.75">
      <c r="A28" s="90"/>
      <c r="B28" s="81"/>
      <c r="C28" s="81"/>
      <c r="D28" s="81" t="s">
        <v>32</v>
      </c>
      <c r="E28" s="6"/>
      <c r="F28" s="81"/>
      <c r="G28" s="81"/>
      <c r="H28" s="81"/>
      <c r="I28" s="6"/>
      <c r="J28" s="81"/>
      <c r="K28" s="6"/>
    </row>
    <row r="29" spans="1:11" ht="12.75">
      <c r="A29" s="90"/>
      <c r="B29" s="81"/>
      <c r="C29" s="81"/>
      <c r="D29" s="81" t="s">
        <v>33</v>
      </c>
      <c r="E29" s="6"/>
      <c r="F29" s="81"/>
      <c r="G29" s="81"/>
      <c r="H29" s="81"/>
      <c r="I29" s="6"/>
      <c r="J29" s="81"/>
      <c r="K29" s="6"/>
    </row>
    <row r="30" spans="1:11" ht="12.75">
      <c r="A30" s="90"/>
      <c r="B30" s="81"/>
      <c r="C30" s="81"/>
      <c r="D30" s="81"/>
      <c r="E30" s="6"/>
      <c r="F30" s="81"/>
      <c r="G30" s="81"/>
      <c r="H30" s="81"/>
      <c r="I30" s="6"/>
      <c r="J30" s="81"/>
      <c r="K30" s="6"/>
    </row>
    <row r="31" spans="1:11" ht="12.75">
      <c r="A31" s="90" t="s">
        <v>34</v>
      </c>
      <c r="B31" s="81"/>
      <c r="C31" s="81"/>
      <c r="D31" s="81"/>
      <c r="E31" s="6"/>
      <c r="F31" s="81"/>
      <c r="G31" s="81"/>
      <c r="H31" s="81"/>
      <c r="I31" s="6"/>
      <c r="J31" s="81"/>
      <c r="K31" s="6"/>
    </row>
    <row r="32" spans="1:11" ht="12.75">
      <c r="A32" s="90" t="s">
        <v>59</v>
      </c>
      <c r="B32" s="81"/>
      <c r="C32" s="81"/>
      <c r="D32" s="81"/>
      <c r="E32" s="6"/>
      <c r="F32" s="81"/>
      <c r="G32" s="81"/>
      <c r="H32" s="81"/>
      <c r="I32" s="6"/>
      <c r="J32" s="81"/>
      <c r="K32" s="6"/>
    </row>
    <row r="33" spans="1:11" ht="12.75">
      <c r="A33" s="90"/>
      <c r="B33" s="81"/>
      <c r="C33" s="81"/>
      <c r="D33" s="81"/>
      <c r="E33" s="6"/>
      <c r="F33" s="81"/>
      <c r="G33" s="81"/>
      <c r="H33" s="81"/>
      <c r="I33" s="6"/>
      <c r="J33" s="81"/>
      <c r="K33" s="6"/>
    </row>
    <row r="34" spans="1:10" ht="12.75">
      <c r="A34" s="91"/>
      <c r="B34" s="81"/>
      <c r="C34" s="81"/>
      <c r="D34" s="81"/>
      <c r="E34" s="6"/>
      <c r="F34" s="81"/>
      <c r="G34" s="81"/>
      <c r="H34" s="81"/>
      <c r="I34" s="6"/>
      <c r="J34" s="81"/>
    </row>
    <row r="35" spans="1:10" ht="12.75">
      <c r="A35" s="90" t="s">
        <v>35</v>
      </c>
      <c r="B35" s="81"/>
      <c r="C35" s="81"/>
      <c r="D35" s="81"/>
      <c r="E35" s="6"/>
      <c r="F35" s="81"/>
      <c r="G35" s="81"/>
      <c r="H35" s="81"/>
      <c r="I35" s="6"/>
      <c r="J35" s="81"/>
    </row>
    <row r="36" spans="1:8" ht="12.75">
      <c r="A36" s="6" t="s">
        <v>36</v>
      </c>
      <c r="H36" s="65"/>
    </row>
  </sheetData>
  <sheetProtection/>
  <printOptions/>
  <pageMargins left="0.75" right="0.75" top="0.57" bottom="0.48" header="0.5" footer="0.5"/>
  <pageSetup fitToHeight="1" fitToWidth="1" horizontalDpi="360" verticalDpi="36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Vicky</dc:creator>
  <cp:keywords/>
  <dc:description/>
  <cp:lastModifiedBy>CWK</cp:lastModifiedBy>
  <cp:lastPrinted>2015-05-19T04:22:18Z</cp:lastPrinted>
  <dcterms:created xsi:type="dcterms:W3CDTF">2001-06-03T13:48:08Z</dcterms:created>
  <dcterms:modified xsi:type="dcterms:W3CDTF">2015-05-19T04:22:21Z</dcterms:modified>
  <cp:category/>
  <cp:version/>
  <cp:contentType/>
  <cp:contentStatus/>
</cp:coreProperties>
</file>